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6.xml" ContentType="application/vnd.openxmlformats-officedocument.drawing+xml"/>
  <Override PartName="/xl/worksheets/sheet21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56cb7fee8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Organigrama" sheetId="1" r:id="Rca3f7d8a91a84930"/>
    <x:sheet xmlns:r="http://schemas.openxmlformats.org/officeDocument/2006/relationships" name="02_Matriz Roles" sheetId="2" r:id="R86c6ea16132c41b0"/>
    <x:sheet xmlns:r="http://schemas.openxmlformats.org/officeDocument/2006/relationships" name="03_Rendimientos" sheetId="3" r:id="R5ef812ba51a04ce0"/>
    <x:sheet xmlns:r="http://schemas.openxmlformats.org/officeDocument/2006/relationships" name="04_CPM_Proyecto_Completo" sheetId="4" r:id="R85c0a6b746104ff6"/>
    <x:sheet xmlns:r="http://schemas.openxmlformats.org/officeDocument/2006/relationships" name="05_Carta Gantt" sheetId="5" r:id="Rb802b9d326114db3"/>
    <x:sheet xmlns:r="http://schemas.openxmlformats.org/officeDocument/2006/relationships" name="06_PERT_Proyecto" sheetId="6" r:id="Ra1da7c66d2554c4e"/>
    <x:sheet xmlns:r="http://schemas.openxmlformats.org/officeDocument/2006/relationships" name="07A_Ppto_Comparado" sheetId="15" r:id="R74435540fbbf440b"/>
    <x:sheet xmlns:r="http://schemas.openxmlformats.org/officeDocument/2006/relationships" name="08A_Curva_S_Fisica" sheetId="16" r:id="R73b9d00a8f6544e5"/>
    <x:sheet xmlns:r="http://schemas.openxmlformats.org/officeDocument/2006/relationships" name="08B_Curva_S_Financiera" sheetId="17" r:id="R814744030b9140ad"/>
    <x:sheet xmlns:r="http://schemas.openxmlformats.org/officeDocument/2006/relationships" name="09_Flujo_Caja" sheetId="10" r:id="R2dfb846731354223"/>
    <x:sheet xmlns:r="http://schemas.openxmlformats.org/officeDocument/2006/relationships" name="10_Lookahead" sheetId="11" r:id="R4fbae3bd72ea4b76"/>
    <x:sheet xmlns:r="http://schemas.openxmlformats.org/officeDocument/2006/relationships" name="11_EEPP_Obra_Gruesa" sheetId="12" r:id="R8cf9ce80ff534060"/>
    <x:sheet xmlns:r="http://schemas.openxmlformats.org/officeDocument/2006/relationships" name="12_Riesgos" sheetId="13" r:id="R532bef59da054e16"/>
    <x:sheet xmlns:r="http://schemas.openxmlformats.org/officeDocument/2006/relationships" name="13_Control_Terminaciones" sheetId="14" r:id="R3c57c1405a0c4bab"/>
    <x:sheet xmlns:r="http://schemas.openxmlformats.org/officeDocument/2006/relationships" name="14_Parametros" sheetId="7" r:id="Re9202302e979464c"/>
    <x:sheet xmlns:r="http://schemas.openxmlformats.org/officeDocument/2006/relationships" name="07_Presupuesto" sheetId="8" r:id="R781c26252cc74820"/>
    <x:sheet xmlns:r="http://schemas.openxmlformats.org/officeDocument/2006/relationships" name="08_Curvas_S" sheetId="9" r:id="R6d4f32eebe08444e"/>
    <x:sheet xmlns:r="http://schemas.openxmlformats.org/officeDocument/2006/relationships" name="11A_Caratula_EEPP" sheetId="18" r:id="R7c4d194ff1bd424b"/>
    <x:sheet xmlns:r="http://schemas.openxmlformats.org/officeDocument/2006/relationships" name="15_Revision_ES3" sheetId="19" r:id="R82525d3da9934e30"/>
    <x:sheet xmlns:r="http://schemas.openxmlformats.org/officeDocument/2006/relationships" name="04A_CPM_Mallas" sheetId="20" r:id="R0a9681a16cd14aa6"/>
    <x:sheet xmlns:r="http://schemas.openxmlformats.org/officeDocument/2006/relationships" name="06A_PERT_Mallas" sheetId="21" r:id="R565c26a7aab7497a"/>
  </x:sheets>
</x:workbook>
</file>

<file path=xl/sharedStrings.xml><?xml version="1.0" encoding="utf-8"?>
<x:sst xmlns:x="http://schemas.openxmlformats.org/spreadsheetml/2006/main">
  <x:si>
    <x:t xml:space="preserve">PASO 1 · ORGANIGRAMA DE PROYECTO · ES3 IND. 1</x:t>
  </x:si>
  <x:si>
    <x:t xml:space="preserve">PASO 1 · MATRIZ DE ROLES Y RESPONSABILIDADES · ES3 IND. 1</x:t>
  </x:si>
  <x:si>
    <x:t xml:space="preserve">ES3 - IND. 1 | MATRIZ DE ROLES Y RESPONSABILIDADES</x:t>
  </x:si>
  <x:si>
    <x:t xml:space="preserve">Construcción Sede Social El Bosque | Andacollo | Matriz concordante con el organigrama</x:t>
  </x:si>
  <x:si>
    <x:t xml:space="preserve">Los KPI indicados son indicadores de seguimiento de gestión; deben ajustarse al contrato, programa y procedimientos aprobados.</x:t>
  </x:si>
  <x:si>
    <x:t xml:space="preserve">Cargo</x:t>
  </x:si>
  <x:si>
    <x:t xml:space="preserve">Dependencia directa</x:t>
  </x:si>
  <x:si>
    <x:t xml:space="preserve">Funciones principales</x:t>
  </x:si>
  <x:si>
    <x:t xml:space="preserve">Entregables / KPI bajo su responsabilidad</x:t>
  </x:si>
  <x:si>
    <x:t xml:space="preserve">Mandante / Propietario</x:t>
  </x:si>
  <x:si>
    <x:t xml:space="preserve">Ilustre Municipalidad de Andacollo</x:t>
  </x:si>
  <x:si>
    <x:t xml:space="preserve">Define el objetivo y necesidades del proyecto; dispone del contrato; valida decisiones que afecten alcance, plazo o costo; participa en definiciones formales.</x:t>
  </x:si>
  <x:si>
    <x:t xml:space="preserve">Contrato y decisiones formales; aprobaciones del mandante; cumplimiento del objetivo; trazabilidad de cambios autorizados.</x:t>
  </x:si>
  <x:si>
    <x:t xml:space="preserve">Inspección Técnica de Obra (ITO)</x:t>
  </x:si>
  <x:si>
    <x:t xml:space="preserve">Mandante / Municipalidad
(Control externo)</x:t>
  </x:si>
  <x:si>
    <x:t xml:space="preserve">Inspecciona ejecución, avance y calidad; revisa materiales y partidas; formula observaciones; resuelve consultas por encargo del municipio; otorga V°B° antes de continuar partidas.</x:t>
  </x:si>
  <x:si>
    <x:t xml:space="preserve">Actas y registros de inspección; % partidas con V°B°; observaciones abiertas/cerradas; tiempos de respuesta; recepción de partidas.</x:t>
  </x:si>
  <x:si>
    <x:t xml:space="preserve">Dirección de Obra / Contratista</x:t>
  </x:si>
  <x:si>
    <x:t xml:space="preserve">Mandante e ITO
(Relación contractual)</x:t>
  </x:si>
  <x:si>
    <x:t xml:space="preserve">Lidera la ejecución integral; asegura cumplimiento de EE.TT., planos y normativa; dispone recursos; coordina proyectistas, ITO y equipos; responde por discrepancias y resultados.</x:t>
  </x:si>
  <x:si>
    <x:t xml:space="preserve">Plan de ejecución; cumplimiento de hitos; desviación de costo/plazo; respuestas a discrepancias; recepción provisoria y cierre contractual.</x:t>
  </x:si>
  <x:si>
    <x:t xml:space="preserve">Administrador de Obra</x:t>
  </x:si>
  <x:si>
    <x:t xml:space="preserve">Administra contrato, programa, costos, adquisiciones y coordinación general; mantiene relación operativa con ITO; consolida reportes y decisiones de obra.</x:t>
  </x:si>
  <x:si>
    <x:t xml:space="preserve">Informe semanal; avance físico-financiero; control de cambios; curva S; compromisos con ITO; RFI críticos; forecast de costo/plazo.</x:t>
  </x:si>
  <x:si>
    <x:t xml:space="preserve">Jefe de Terreno</x:t>
  </x:si>
  <x:si>
    <x:t xml:space="preserve">Planifica producción diaria y semanal; coordina frentes, cuadrillas, equipos, materiales y restricciones; verifica secuencia y liberación de actividades.</x:t>
  </x:si>
  <x:si>
    <x:t xml:space="preserve">Lookahead 3-6 semanas; partes diarios; % cumplimiento plan semanal; productividad; restricciones levantadas; avance por frente.</x:t>
  </x:si>
  <x:si>
    <x:t xml:space="preserve">Jefe Oficina Técnica / Coordinador BIM</x:t>
  </x:si>
  <x:si>
    <x:t xml:space="preserve">Coordina arquitectura, estructura y especialidades; administra planos y revisiones; gestiona RFI, submittals, interferencias, información BIM y antecedentes conforme a obra.</x:t>
  </x:si>
  <x:si>
    <x:t xml:space="preserve">Matriz RFI; planos vigentes; reportes de interferencias; submittals aprobados; control de revisiones; modelo/planos as-built; % documentos en plazo.</x:t>
  </x:si>
  <x:si>
    <x:t xml:space="preserve">Encargado de Calidad PAC</x:t>
  </x:si>
  <x:si>
    <x:t xml:space="preserve">Administrador de Obra
(Funcional con ITO)</x:t>
  </x:si>
  <x:si>
    <x:t xml:space="preserve">Implementa PAC/ITP; controla inspecciones y ensayos; verifica certificados, trazabilidad y criterios de aceptación; gestiona no conformidades y liberación de partidas.</x:t>
  </x:si>
  <x:si>
    <x:t xml:space="preserve">PAC e ITP; checklists; protocolos; certificados; registros de trazabilidad; % primera pasada; NCR abiertas/cerradas; V°B° de calidad.</x:t>
  </x:si>
  <x:si>
    <x:t xml:space="preserve">Encargado SSOMA</x:t>
  </x:si>
  <x:si>
    <x:t xml:space="preserve">Gestiona seguridad, salud ocupacional y medio ambiente; aplica Ley 16.744, D.S. 594 y controles preventivos; coordina inducciones, permisos, EPP, señalización y emergencias.</x:t>
  </x:si>
  <x:si>
    <x:t xml:space="preserve">Matriz de riesgos; inducciones; AST/charlas; inspecciones; permisos de trabajo; tasa de incidentes; cumplimiento de capacitaciones; acciones correctivas cerradas.</x:t>
  </x:si>
  <x:si>
    <x:t xml:space="preserve">Bodeguero</x:t>
  </x:si>
  <x:si>
    <x:t xml:space="preserve">Jefe de Terreno / Administrador de Obra</x:t>
  </x:si>
  <x:si>
    <x:t xml:space="preserve">Recibe y verifica materiales; controla almacenamiento, inventario, orden, protección y entrega; mantiene trazabilidad y comunica quiebres o daños.</x:t>
  </x:si>
  <x:si>
    <x:t xml:space="preserve">Kardex / inventario; recepción conforme; exactitud de stock; entregas oportunas; materiales protegidos; pérdidas y daños controlados.</x:t>
  </x:si>
  <x:si>
    <x:t xml:space="preserve">Capataz Obra Gruesa</x:t>
  </x:si>
  <x:si>
    <x:t xml:space="preserve">Conduce cuadrillas y ejecuta fundaciones, radier, estructura y demás partidas de obra gruesa conforme a planos, secuencia, calidad y seguridad.</x:t>
  </x:si>
  <x:si>
    <x:t xml:space="preserve">Avance por frente; checklists; productividad; horas-hombre; controles previos; retrabajos; observaciones PAC/SSOMA cerradas.</x:t>
  </x:si>
  <x:si>
    <x:t xml:space="preserve">Capataz Terminaciones</x:t>
  </x:si>
  <x:si>
    <x:t xml:space="preserve">Conduce revestimientos, pavimentos, pinturas, cielos, artefactos, remates y limpieza; coordina liberación de recintos con calidad y especialidades.</x:t>
  </x:si>
  <x:si>
    <x:t xml:space="preserve">Avance de terminaciones; punch list; % recepción primera vez; retrabajos; recintos liberados; observaciones de ITO cerradas.</x:t>
  </x:si>
  <x:si>
    <x:t xml:space="preserve">Personal de terreno y subcontratos</x:t>
  </x:si>
  <x:si>
    <x:t xml:space="preserve">Jefe de Terreno / Capataz correspondiente</x:t>
  </x:si>
  <x:si>
    <x:t xml:space="preserve">Ejecutan las actividades asignadas conforme a instrucciones, planos vigentes, procedimientos de trabajo, controles de calidad y medidas SSOMA.</x:t>
  </x:si>
  <x:si>
    <x:t xml:space="preserve">Producción diaria; asistencia y rendimiento; cumplimiento de procedimientos; incidentes; no conformidades; avances y registros de ejecución.</x:t>
  </x:si>
  <x:si>
    <x:t xml:space="preserve">Base documental: 7-EE.TT_SEDE_EL_BOSQUE.pdf - Especificaciones Técnicas “Construcción Sede Social El Bosque, Comuna Andacollo”, agosto 2025. Apartados considerados: 0.1 Generalidades; 0.2 Productos y materiales; 0.3 Obligaciones del contratista; 0.4 Ubicación; 0.5 Propietario; 0.6 Marco normativo; A.1 Instalación de faenas; B.1 Obra gruesa; B.2 Terminaciones.</x:t>
  </x:si>
  <x:si>
    <x:t xml:space="preserve">PASO 2 · RENDIMIENTOS POR CUADRILLA Y TIEMPOS · ES3 IND. 2</x:t>
  </x:si>
  <x:si>
    <x:t xml:space="preserve">Construcción Sede Social El Bosque | Andacollo | Plazo contractual mínimo: 150 días corridos</x:t>
  </x:si>
  <x:si>
    <x:t xml:space="preserve">La duración planificada utiliza frentes de trabajo paralelos. La ponderación orienta el programa, pero la secuencia CPM determina las fechas de inicio y término.</x:t>
  </x:si>
  <x:si>
    <x:t xml:space="preserve">Ítem</x:t>
  </x:si>
  <x:si>
    <x:t xml:space="preserve">Macro-etapa</x:t>
  </x:si>
  <x:si>
    <x:t xml:space="preserve">Partida</x:t>
  </x:si>
  <x:si>
    <x:t xml:space="preserve">Cantidad referencial</x:t>
  </x:si>
  <x:si>
    <x:t xml:space="preserve">Unidad</x:t>
  </x:si>
  <x:si>
    <x:t xml:space="preserve">Cuadrilla tipo</x:t>
  </x:si>
  <x:si>
    <x:t xml:space="preserve">Rendimiento diario</x:t>
  </x:si>
  <x:si>
    <x:t xml:space="preserve">N° cuadrillas</x:t>
  </x:si>
  <x:si>
    <x:t xml:space="preserve">Duración base</x:t>
  </x:si>
  <x:si>
    <x:t xml:space="preserve">Ponderación objetivo</x:t>
  </x:si>
  <x:si>
    <x:t xml:space="preserve">Duración planificada (días)</x:t>
  </x:si>
  <x:si>
    <x:t xml:space="preserve">Instalación de faenas</x:t>
  </x:si>
  <x:si>
    <x:t xml:space="preserve">Instalación de faenas y cierre perimetral</x:t>
  </x:si>
  <x:si>
    <x:t xml:space="preserve">lote</x:t>
  </x:si>
  <x:si>
    <x:t xml:space="preserve">1 Maestro + 2 Ayudantes</x:t>
  </x:si>
  <x:si>
    <x:t xml:space="preserve">Replanteo y nivelación del área de trabajo</x:t>
  </x:si>
  <x:si>
    <x:t xml:space="preserve">m2</x:t>
  </x:si>
  <x:si>
    <x:t xml:space="preserve">1 Topógrafo + 1 Ayudante</x:t>
  </x:si>
  <x:si>
    <x:t xml:space="preserve">Servicios provisorios y habilitación de instalaciones</x:t>
  </x:si>
  <x:si>
    <x:t xml:space="preserve">1 Maestro + 1 Ayudante</x:t>
  </x:si>
  <x:si>
    <x:t xml:space="preserve">Obra Gruesa</x:t>
  </x:si>
  <x:si>
    <x:t xml:space="preserve">Excavación y retiro de material</x:t>
  </x:si>
  <x:si>
    <x:t xml:space="preserve">m3</x:t>
  </x:si>
  <x:si>
    <x:t xml:space="preserve">1 Operador + 2 Ayudantes</x:t>
  </x:si>
  <x:si>
    <x:t xml:space="preserve">Relleno, humectación y compactación</x:t>
  </x:si>
  <x:si>
    <x:t xml:space="preserve">Emplantillado de hormigón</x:t>
  </x:si>
  <x:si>
    <x:t xml:space="preserve">Fundaciones de hormigón armado</x:t>
  </x:si>
  <x:si>
    <x:t xml:space="preserve">1 Maestro + 3 Ayudantes</x:t>
  </x:si>
  <x:si>
    <x:t xml:space="preserve">Radier y losas de hormigón</x:t>
  </x:si>
  <x:si>
    <x:t xml:space="preserve">Estructura metálica y viga reticulada</x:t>
  </x:si>
  <x:si>
    <x:t xml:space="preserve">kg</x:t>
  </x:si>
  <x:si>
    <x:t xml:space="preserve">1 Soldador + 2 Ayudantes</x:t>
  </x:si>
  <x:si>
    <x:t xml:space="preserve">Cubierta y hojalatería</x:t>
  </x:si>
  <x:si>
    <x:t xml:space="preserve">Muros y tabiques Metalcon</x:t>
  </x:si>
  <x:si>
    <x:t xml:space="preserve">Instalaciones</x:t>
  </x:si>
  <x:si>
    <x:t xml:space="preserve">Instalación eléctrica interior</x:t>
  </x:si>
  <x:si>
    <x:t xml:space="preserve">1 Técnico Eléctrico + 1 Ayudante</x:t>
  </x:si>
  <x:si>
    <x:t xml:space="preserve">Red de agua potable</x:t>
  </x:si>
  <x:si>
    <x:t xml:space="preserve">ml</x:t>
  </x:si>
  <x:si>
    <x:t xml:space="preserve">1 Gásfiter + 1 Ayudante</x:t>
  </x:si>
  <x:si>
    <x:t xml:space="preserve">Red de alcantarillado</x:t>
  </x:si>
  <x:si>
    <x:t xml:space="preserve">Instalación de artefactos sanitarios</x:t>
  </x:si>
  <x:si>
    <x:t xml:space="preserve">un</x:t>
  </x:si>
  <x:si>
    <x:t xml:space="preserve">Pruebas, conexiones y certificaciones</x:t>
  </x:si>
  <x:si>
    <x:t xml:space="preserve">1 Técnico + 1 Ayudante</x:t>
  </x:si>
  <x:si>
    <x:t xml:space="preserve">Terminaciones</x:t>
  </x:si>
  <x:si>
    <x:t xml:space="preserve">Revestimientos interiores</x:t>
  </x:si>
  <x:si>
    <x:t xml:space="preserve">Cielos y elementos complementarios</x:t>
  </x:si>
  <x:si>
    <x:t xml:space="preserve">Pavimentos</x:t>
  </x:si>
  <x:si>
    <x:t xml:space="preserve">Pinturas interiores y exteriores</x:t>
  </x:si>
  <x:si>
    <x:t xml:space="preserve">Puertas, ventanas y quincallería</x:t>
  </x:si>
  <x:si>
    <x:t xml:space="preserve">Limpieza, remates y entrega</x:t>
  </x:si>
  <x:si>
    <x:t xml:space="preserve">CONTROL DE PLAZO</x:t>
  </x:si>
  <x:si>
    <x:t xml:space="preserve">Días de referencia</x:t>
  </x:si>
  <x:si>
    <x:t xml:space="preserve">Criterio de programación</x:t>
  </x:si>
  <x:si>
    <x:t xml:space="preserve">Criterio adoptado: el programa determinístico queda en 150 días corridos, cumpliendo el mínimo contractual de 150 días. Las tareas C, H, K, M, N, O, P, S y U se organizan como ramas paralelas o convergentes para representar una obra ejecutable con varios frentes. Las cantidades y rendimientos son de planificación y deben validarse contra planos, presupuesto, EE.TT. y recursos reales.</x:t>
  </x:si>
  <x:si>
    <x:t xml:space="preserve">Habilitación inicial y logística</x:t>
  </x:si>
  <x:si>
    <x:t xml:space="preserve">Estructura, hormigones, muros y cubierta</x:t>
  </x:si>
  <x:si>
    <x:t xml:space="preserve">Redes eléctricas, sanitarias, pruebas y conexiones</x:t>
  </x:si>
  <x:si>
    <x:t xml:space="preserve">Revestimientos, pavimentos, pintura y cierre</x:t>
  </x:si>
  <x:si>
    <x:t xml:space="preserve">Las ponderaciones son las adoptadas en esta planificación, no una transcripción acreditada de los porcentajes de clase. Los días de referencia suman 150; las etapas se superponen en CPM, por eso no se suman sus duraciones de ejecución.</x:t>
  </x:si>
  <x:si>
    <x:t xml:space="preserve">Duración base: jornadas productivas según cantidad y cuadrilla. Duración planificada: días corridos del programa previo, con esperas y coordinación. Cantidades antiguas de esta hoja son referenciales; las 140 cantidades municipales están en 07_Presupuesto.</x:t>
  </x:si>
  <x:si>
    <x:t xml:space="preserve">Act.</x:t>
  </x:si>
  <x:si>
    <x:t xml:space="preserve">Paquete del programa</x:t>
  </x:si>
  <x:si>
    <x:t xml:space="preserve">Jornadas base</x:t>
  </x:si>
  <x:si>
    <x:t xml:space="preserve">Días corridos</x:t>
  </x:si>
  <x:si>
    <x:t xml:space="preserve">Días a 5/7</x:t>
  </x:si>
  <x:si>
    <x:t xml:space="preserve">Diferencia no productiva</x:t>
  </x:si>
  <x:si>
    <x:t xml:space="preserve">Interpretación</x:t>
  </x:si>
  <x:si>
    <x:t xml:space="preserve">A</x:t>
  </x:si>
  <x:si>
    <x:t xml:space="preserve">Esperas y coordinación previstas. Validar en terreno.</x:t>
  </x:si>
  <x:si>
    <x:t xml:space="preserve">B</x:t>
  </x:si>
  <x:si>
    <x:t xml:space="preserve">C</x:t>
  </x:si>
  <x:si>
    <x:t xml:space="preserve">D</x:t>
  </x:si>
  <x:si>
    <x:t xml:space="preserve">E</x:t>
  </x:si>
  <x:si>
    <x:t xml:space="preserve">F</x:t>
  </x:si>
  <x:si>
    <x:t xml:space="preserve">G</x:t>
  </x:si>
  <x:si>
    <x:t xml:space="preserve">H</x:t>
  </x:si>
  <x:si>
    <x:t xml:space="preserve">I</x:t>
  </x:si>
  <x:si>
    <x:t xml:space="preserve">J</x:t>
  </x:si>
  <x:si>
    <x:t xml:space="preserve">K</x:t>
  </x:si>
  <x:si>
    <x:t xml:space="preserve">L</x:t>
  </x:si>
  <x:si>
    <x:t xml:space="preserve">M</x:t>
  </x:si>
  <x:si>
    <x:t xml:space="preserve">N</x:t>
  </x:si>
  <x:si>
    <x:t xml:space="preserve">O</x:t>
  </x:si>
  <x:si>
    <x:t xml:space="preserve">P</x:t>
  </x:si>
  <x:si>
    <x:t xml:space="preserve">Q</x:t>
  </x:si>
  <x:si>
    <x:t xml:space="preserve">R</x:t>
  </x:si>
  <x:si>
    <x:t xml:space="preserve">S</x:t>
  </x:si>
  <x:si>
    <x:t xml:space="preserve">T</x:t>
  </x:si>
  <x:si>
    <x:t xml:space="preserve">U</x:t>
  </x:si>
  <x:si>
    <x:t xml:space="preserve">V</x:t>
  </x:si>
  <x:si>
    <x:t xml:space="preserve">PASO 3 · MALLA CPM Y RUTA CRÍTICA · ES3 IND. 3</x:t>
  </x:si>
  <x:si>
    <x:t xml:space="preserve">Construcción Sede Social El Bosque | Andacollo | Red AON con frentes paralelos y convergencias</x:t>
  </x:si>
  <x:si>
    <x:t xml:space="preserve">EDT</x:t>
  </x:si>
  <x:si>
    <x:t xml:space="preserve">Duración (d)</x:t>
  </x:si>
  <x:si>
    <x:t xml:space="preserve">Predecesoras</x:t>
  </x:si>
  <x:si>
    <x:t xml:space="preserve">IT</x:t>
  </x:si>
  <x:si>
    <x:t xml:space="preserve">FT</x:t>
  </x:si>
  <x:si>
    <x:t xml:space="preserve">ITa</x:t>
  </x:si>
  <x:si>
    <x:t xml:space="preserve">FTa</x:t>
  </x:si>
  <x:si>
    <x:t xml:space="preserve">Holgura Total</x:t>
  </x:si>
  <x:si>
    <x:t xml:space="preserve">Holgura Libre</x:t>
  </x:si>
  <x:si>
    <x:t xml:space="preserve">Crítica</x:t>
  </x:si>
  <x:si>
    <x:t xml:space="preserve">Sucesoras</x:t>
  </x:si>
  <x:si>
    <x:t xml:space="preserve">1.1</x:t>
  </x:si>
  <x:si>
    <x:t xml:space="preserve">—</x:t>
  </x:si>
  <x:si>
    <x:t xml:space="preserve">B, C</x:t>
  </x:si>
  <x:si>
    <x:t xml:space="preserve">1.2</x:t>
  </x:si>
  <x:si>
    <x:t xml:space="preserve">1.3</x:t>
  </x:si>
  <x:si>
    <x:t xml:space="preserve">FIN</x:t>
  </x:si>
  <x:si>
    <x:t xml:space="preserve">2.1</x:t>
  </x:si>
  <x:si>
    <x:t xml:space="preserve">2.2</x:t>
  </x:si>
  <x:si>
    <x:t xml:space="preserve">F, N</x:t>
  </x:si>
  <x:si>
    <x:t xml:space="preserve">2.3</x:t>
  </x:si>
  <x:si>
    <x:t xml:space="preserve">2.4</x:t>
  </x:si>
  <x:si>
    <x:t xml:space="preserve">H, I, K</x:t>
  </x:si>
  <x:si>
    <x:t xml:space="preserve">2.5</x:t>
  </x:si>
  <x:si>
    <x:t xml:space="preserve">2.6</x:t>
  </x:si>
  <x:si>
    <x:t xml:space="preserve">J, L</x:t>
  </x:si>
  <x:si>
    <x:t xml:space="preserve">2.7</x:t>
  </x:si>
  <x:si>
    <x:t xml:space="preserve">L, U</x:t>
  </x:si>
  <x:si>
    <x:t xml:space="preserve">2.8</x:t>
  </x:si>
  <x:si>
    <x:t xml:space="preserve">L, M, Q, U</x:t>
  </x:si>
  <x:si>
    <x:t xml:space="preserve">3.1</x:t>
  </x:si>
  <x:si>
    <x:t xml:space="preserve">H - I - J - K</x:t>
  </x:si>
  <x:si>
    <x:t xml:space="preserve">P, Q</x:t>
  </x:si>
  <x:si>
    <x:t xml:space="preserve">3.2</x:t>
  </x:si>
  <x:si>
    <x:t xml:space="preserve">3.3</x:t>
  </x:si>
  <x:si>
    <x:t xml:space="preserve">3.4</x:t>
  </x:si>
  <x:si>
    <x:t xml:space="preserve">M - N</x:t>
  </x:si>
  <x:si>
    <x:t xml:space="preserve">3.5</x:t>
  </x:si>
  <x:si>
    <x:t xml:space="preserve">L - O</x:t>
  </x:si>
  <x:si>
    <x:t xml:space="preserve">4.1</x:t>
  </x:si>
  <x:si>
    <x:t xml:space="preserve">L - K</x:t>
  </x:si>
  <x:si>
    <x:t xml:space="preserve">R, S</x:t>
  </x:si>
  <x:si>
    <x:t xml:space="preserve">4.2</x:t>
  </x:si>
  <x:si>
    <x:t xml:space="preserve">4.3</x:t>
  </x:si>
  <x:si>
    <x:t xml:space="preserve">4.4</x:t>
  </x:si>
  <x:si>
    <x:t xml:space="preserve">R - S</x:t>
  </x:si>
  <x:si>
    <x:t xml:space="preserve">4.5</x:t>
  </x:si>
  <x:si>
    <x:t xml:space="preserve">J - K</x:t>
  </x:si>
  <x:si>
    <x:t xml:space="preserve">4.6</x:t>
  </x:si>
  <x:si>
    <x:t xml:space="preserve">T - U - P</x:t>
  </x:si>
  <x:si>
    <x:t xml:space="preserve">Fin contractual del proyecto</x:t>
  </x:si>
  <x:si>
    <x:t xml:space="preserve">SÍ</x:t>
  </x:si>
  <x:si>
    <x:t xml:space="preserve">RESULTADOS CPM</x:t>
  </x:si>
  <x:si>
    <x:t xml:space="preserve">Duración calculada (días)</x:t>
  </x:si>
  <x:si>
    <x:t xml:space="preserve">Ruta crítica: A - B - D - E - F - G - I - J - L - Q - R - T - V</x:t>
  </x:si>
  <x:si>
    <x:t xml:space="preserve">Actividades críticas</x:t>
  </x:si>
  <x:si>
    <x:t xml:space="preserve">Se conserva la red del avance y la imagen generada por la aplicación del usuario. C es una rama terminal del programa. La tabla usa IT, FT, ITa y FTa en español.</x:t>
  </x:si>
  <x:si>
    <x:t xml:space="preserve">Lectura: C, H, K, M, N, O, P, S y U forman frentes paralelos o ramas convergentes. El plazo final queda gobernado por la cadena crítica A-B-D-E-F-G-I-J-L-Q-R-T-V y alcanza exactamente 150 días corridos.</x:t>
  </x:si>
  <x:si>
    <x:t xml:space="preserve">Fuente: precedencias y duraciones de planificación definidas para cumplir el mínimo contractual indicado por la Municipalidad de Andacollo. Deben validarse con antecedentes contractuales, recursos, rendimientos y secuencia definitiva de obra.</x:t>
  </x:si>
  <x:si>
    <x:t xml:space="preserve">CPM ESPECÍFICO DE OBRA GRUESA | PASO 3</x:t>
  </x:si>
  <x:si>
    <x:t xml:space="preserve">Red del sector con inicio relativo en día 0. Predecesoras externas se tratan como liberación del frente. Los paquetes remiten a todas las partidas del itemizado en 07_Presupuesto.</x:t>
  </x:si>
  <x:si>
    <x:t xml:space="preserve">Duración</x:t>
  </x:si>
  <x:si>
    <x:t xml:space="preserve">Predecesoras internas</x:t>
  </x:si>
  <x:si>
    <x:t xml:space="preserve">HT</x:t>
  </x:si>
  <x:si>
    <x:t xml:space="preserve">Inicio del sector</x:t>
  </x:si>
  <x:si>
    <x:t xml:space="preserve">Duración del sector</x:t>
  </x:si>
  <x:si>
    <x:t xml:space="preserve">MALLA NODAL DE OBRA GRUESA (TIEMPOS EN DÍAS)</x:t>
  </x:si>
  <x:si>
    <x:t xml:space="preserve">→</x:t>
  </x:si>
  <x:si>
    <x:t xml:space="preserve">↓ G se abre en H, I, K</x:t>
  </x:si>
  <x:si>
    <x:t xml:space="preserve">←</x:t>
  </x:si>
  <x:si>
    <x:t xml:space="preserve">J → FIN</x:t>
  </x:si>
  <x:si>
    <x:t xml:space="preserve">H → FIN</x:t>
  </x:si>
  <x:si>
    <x:t xml:space="preserve">K → FIN</x:t>
  </x:si>
  <x:si>
    <x:t xml:space="preserve">Conexiones: D→E→F→G; G→H; G→I→J; G→K; H/J/K→FIN. Rojo identifica holgura cero. Los valores nodales están vinculados a la tabla del sector.</x:t>
  </x:si>
  <x:si>
    <x:t xml:space="preserve">PASO 5 · CARTA GANTT MAESTRA · ES3 IND. 5</x:t>
  </x:si>
  <x:si>
    <x:t xml:space="preserve">Inicio 02-11-2026. Las fechas se enlazan al CPM. Días corridos incluyen fines de semana; no se asume trabajo diario de cada persona.</x:t>
  </x:si>
  <x:si>
    <x:t xml:space="preserve">Inicio del plan</x:t>
  </x:si>
  <x:si>
    <x:t xml:space="preserve">Duración total</x:t>
  </x:si>
  <x:si>
    <x:t xml:space="preserve">Término</x:t>
  </x:si>
  <x:si>
    <x:t xml:space="preserve">Nombre de actividad</x:t>
  </x:si>
  <x:si>
    <x:t xml:space="preserve">Fecha inicio</x:t>
  </x:si>
  <x:si>
    <x:t xml:space="preserve">Fecha fin</x:t>
  </x:si>
  <x:si>
    <x:t xml:space="preserve">Crítica CPM</x:t>
  </x:si>
  <x:si>
    <x:t xml:space="preserve">Control / frente</x:t>
  </x:si>
  <x:si>
    <x:t xml:space="preserve">Programación por frente paralelo</x:t>
  </x:si>
  <x:si>
    <x:t xml:space="preserve">RESUMEN POR MACRO-ETAPA</x:t>
  </x:si>
  <x:si>
    <x:t xml:space="preserve">Intervalo (d)</x:t>
  </x:si>
  <x:si>
    <x:t xml:space="preserve">Peso de referencia</x:t>
  </x:si>
  <x:si>
    <x:t xml:space="preserve">Etapas solapadas; no sumar sus intervalos.</x:t>
  </x:si>
  <x:si>
    <x:t xml:space="preserve">Las ponderaciones 8/38/22/32% provienen del avance previo; falta confirmación de los porcentajes indicados por la docente. No se presentan como una validación de ese requisito.</x:t>
  </x:si>
  <x:si>
    <x:t xml:space="preserve">PASO 4 · MALLA PERT PROBABILÍSTICA · ES3 IND. 4</x:t>
  </x:si>
  <x:si>
    <x:t xml:space="preserve">Estimaciones de tres puntos para riesgos reales de obra: suministro, clima, liberaciones, interferencias, retrabajos y recepción.</x:t>
  </x:si>
  <x:si>
    <x:t xml:space="preserve">Optimista (to)</x:t>
  </x:si>
  <x:si>
    <x:t xml:space="preserve">Más probable (tm)</x:t>
  </x:si>
  <x:si>
    <x:t xml:space="preserve">Pesimista (tp)</x:t>
  </x:si>
  <x:si>
    <x:t xml:space="preserve">te esperado</x:t>
  </x:si>
  <x:si>
    <x:t xml:space="preserve">Varianza</x:t>
  </x:si>
  <x:si>
    <x:t xml:space="preserve">Desv. estándar</x:t>
  </x:si>
  <x:si>
    <x:t xml:space="preserve">Holgura</x:t>
  </x:si>
  <x:si>
    <x:t xml:space="preserve">Riesgo dominante</x:t>
  </x:si>
  <x:si>
    <x:t xml:space="preserve">Montaje de faenas y logística</x:t>
  </x:si>
  <x:si>
    <x:t xml:space="preserve">Disponibilidad topográfica</x:t>
  </x:si>
  <x:si>
    <x:t xml:space="preserve">Conexiones provisorias y permisos</x:t>
  </x:si>
  <x:si>
    <x:t xml:space="preserve">Sello de excavación / napa</x:t>
  </x:si>
  <x:si>
    <x:t xml:space="preserve">Humedad y compactación</x:t>
  </x:si>
  <x:si>
    <x:t xml:space="preserve">Curado y liberación de hormigón</x:t>
  </x:si>
  <x:si>
    <x:t xml:space="preserve">Acero, moldajes e inspección</x:t>
  </x:si>
  <x:si>
    <x:t xml:space="preserve">Clima y curado</x:t>
  </x:si>
  <x:si>
    <x:t xml:space="preserve">Suministro y montaje de acero</x:t>
  </x:si>
  <x:si>
    <x:t xml:space="preserve">Viento y sellos de cubierta</x:t>
  </x:si>
  <x:si>
    <x:t xml:space="preserve">Interferencias de modulación</x:t>
  </x:si>
  <x:si>
    <x:t xml:space="preserve">Interferencias y pruebas de continuidad</x:t>
  </x:si>
  <x:si>
    <x:t xml:space="preserve">Materiales y trazado de redes</x:t>
  </x:si>
  <x:si>
    <x:t xml:space="preserve">Pendientes, lluvias y pruebas</x:t>
  </x:si>
  <x:si>
    <x:t xml:space="preserve">Disponibilidad de artefactos</x:t>
  </x:si>
  <x:si>
    <x:t xml:space="preserve">Observaciones de inspección</x:t>
  </x:si>
  <x:si>
    <x:t xml:space="preserve">Disponibilidad de cuadrillas</x:t>
  </x:si>
  <x:si>
    <x:t xml:space="preserve">Secuencia de recintos</x:t>
  </x:si>
  <x:si>
    <x:t xml:space="preserve">Curado, nivelación y protección</x:t>
  </x:si>
  <x:si>
    <x:t xml:space="preserve">Número de manos y clima</x:t>
  </x:si>
  <x:si>
    <x:t xml:space="preserve">Fabricación y despacho</x:t>
  </x:si>
  <x:si>
    <x:t xml:space="preserve">Punch list y recepción</x:t>
  </x:si>
  <x:si>
    <x:t xml:space="preserve">Fin esperado</x:t>
  </x:si>
  <x:si>
    <x:t xml:space="preserve">Plazo contractual</x:t>
  </x:si>
  <x:si>
    <x:t xml:space="preserve">RESULTADOS PERT Y DECISIÓN DE PLAZO</x:t>
  </x:si>
  <x:si>
    <x:t xml:space="preserve">Indicador</x:t>
  </x:si>
  <x:si>
    <x:t xml:space="preserve">Resultado</x:t>
  </x:si>
  <x:si>
    <x:t xml:space="preserve">Ruta crítica PERT esperada</x:t>
  </x:si>
  <x:si>
    <x:t xml:space="preserve">Plazo determinístico contractual</x:t>
  </x:si>
  <x:si>
    <x:t xml:space="preserve">días</x:t>
  </x:si>
  <x:si>
    <x:t xml:space="preserve">Plan base cumple el mínimo</x:t>
  </x:si>
  <x:si>
    <x:t xml:space="preserve">A → B → D → E → F → G → I → J → L → Q → R → T → V</x:t>
  </x:si>
  <x:si>
    <x:t xml:space="preserve">Plazo esperado PERT</x:t>
  </x:si>
  <x:si>
    <x:t xml:space="preserve">Promedio ponderado con incertidumbre</x:t>
  </x:si>
  <x:si>
    <x:t xml:space="preserve">Desviación estándar ruta crítica</x:t>
  </x:si>
  <x:si>
    <x:t xml:space="preserve">Variabilidad acumulada</x:t>
  </x:si>
  <x:si>
    <x:t xml:space="preserve">Probabilidad aproximada de terminar ≤ 150</x:t>
  </x:si>
  <x:si>
    <x:t xml:space="preserve">0 a 1</x:t>
  </x:si>
  <x:si>
    <x:t xml:space="preserve">Probabilidad teórica de término ≤150; 150 es mínimo, no máximo contractual.</x:t>
  </x:si>
  <x:si>
    <x:t xml:space="preserve">La aproximación normal usa la ruta crítica esperada y supone independencia. Los tiempos son estimaciones de planificación, no frecuencias observadas. Eventos compartidos pueden correlacionar atrasos.</x:t>
  </x:si>
  <x:si>
    <x:t xml:space="preserve">PERT ESPECÍFICO DE TERMINACIONES | PASO 4</x:t>
  </x:si>
  <x:si>
    <x:t xml:space="preserve">T - U</x:t>
  </x:si>
  <x:si>
    <x:t xml:space="preserve">MALLA NODAL PERT DE TERMINACIONES</x:t>
  </x:si>
  <x:si>
    <x:t xml:space="preserve">Q ↓ S</x:t>
  </x:si>
  <x:si>
    <x:t xml:space="preserve">S → T</x:t>
  </x:si>
  <x:si>
    <x:t xml:space="preserve">U → V</x:t>
  </x:si>
  <x:si>
    <x:t xml:space="preserve">Conexiones: Q→R y Q→S; R/S→T; T/U→V. U es rama paralela con liberación externa. La red específica mide el sector; no sustituye las fechas del programa general.</x:t>
  </x:si>
  <x:si>
    <x:t xml:space="preserve">PASO 6 · PRESUPUESTO DETALLADO Y COMPENSADO · ES3 IND. 6</x:t>
  </x:si>
  <x:si>
    <x:t xml:space="preserve">PRESUPUESTO DETALLADO Y COMPENSADO</x:t>
  </x:si>
  <x:si>
    <x:t xml:space="preserve">Sede Social El Bosque · Grupo 4 · 140 partidas · montos CLP · factor único aplicado a cada precio unitario</x:t>
  </x:si>
  <x:si>
    <x:t xml:space="preserve">FACTOR DE COMPENSACIÓN</x:t>
  </x:si>
  <x:si>
    <x:t xml:space="preserve">(1 + GG 15% + utilidad 10%) × (1 + IVA 19%)</x:t>
  </x:si>
  <x:si>
    <x:t xml:space="preserve">PRESUPUESTO NORMAL · COSTO DIRECTO NETO</x:t>
  </x:si>
  <x:si>
    <x:t xml:space="preserve">PRESUPUESTO COMPENSADO · PRECIO FINAL CON IVA</x:t>
  </x:si>
  <x:si>
    <x:t xml:space="preserve">Cantidad</x:t>
  </x:si>
  <x:si>
    <x:t xml:space="preserve">P. unitario normal neto</x:t>
  </x:si>
  <x:si>
    <x:t xml:space="preserve">Subtotal normal neto</x:t>
  </x:si>
  <x:si>
    <x:t xml:space="preserve">P. unitario compensado</x:t>
  </x:si>
  <x:si>
    <x:t xml:space="preserve">Subtotal compensado</x:t>
  </x:si>
  <x:si>
    <x:t xml:space="preserve">RESUMEN DEL COSTO NORMAL</x:t>
  </x:si>
  <x:si>
    <x:t xml:space="preserve">RESULTADO COMPENSADO</x:t>
  </x:si>
  <x:si>
    <x:t xml:space="preserve">Costo directo neto</x:t>
  </x:si>
  <x:si>
    <x:t xml:space="preserve">Total compensado</x:t>
  </x:si>
  <x:si>
    <x:t xml:space="preserve">Gastos generales (15%)</x:t>
  </x:si>
  <x:si>
    <x:t xml:space="preserve">Factor aplicado</x:t>
  </x:si>
  <x:si>
    <x:t xml:space="preserve">Utilidad ofertada (10%)</x:t>
  </x:si>
  <x:si>
    <x:t xml:space="preserve">Diferencia con presupuesto ES3</x:t>
  </x:si>
  <x:si>
    <x:t xml:space="preserve">Subtotal neto</x:t>
  </x:si>
  <x:si>
    <x:t xml:space="preserve">Presupuesto municipal</x:t>
  </x:si>
  <x:si>
    <x:t xml:space="preserve">IVA (19%)</x:t>
  </x:si>
  <x:si>
    <x:t xml:space="preserve">Ahorro de la propuesta</x:t>
  </x:si>
  <x:si>
    <x:t xml:space="preserve">TOTAL DE LA OFERTA</x:t>
  </x:si>
  <x:si>
    <x:t xml:space="preserve">Ahorro porcentual</x:t>
  </x:si>
  <x:si>
    <x:t xml:space="preserve">Método: precio unitario compensado = precio unitario normal neto × factor. El subtotal se obtiene multiplicando por la cantidad.</x:t>
  </x:si>
  <x:si>
    <x:t xml:space="preserve">El factor incorpora GG y utilidad sobre costo directo; luego aplica IVA. Los 140 ítems se enlazan a la hoja 07_Presupuesto.</x:t>
  </x:si>
  <x:si>
    <x:t xml:space="preserve">PASO 7 · CURVA “S” FÍSICA · ES3 IND. 7</x:t>
  </x:si>
  <x:si>
    <x:t xml:space="preserve">GRUPO 4 · SEDE SOCIAL EL BOSQUE · ANDACOLLO</x:t>
  </x:si>
  <x:si>
    <x:t xml:space="preserve">DESARROLLO DIARIO POR PARTIDA · 1 = DÍA ACTIVO</x:t>
  </x:si>
  <x:si>
    <x:t xml:space="preserve">PLAZO DE EJECUCIÓN: 150 DÍAS CORRIDOS</x:t>
  </x:si>
  <x:si>
    <x:t xml:space="preserve">PROYECTO: CONSTRUCCIÓN SEDE SOCIAL EL BOSQUE</x:t>
  </x:si>
  <x:si>
    <x:t xml:space="preserve">MES 1 (30 DÍAS CORRIDOS)</x:t>
  </x:si>
  <x:si>
    <x:t xml:space="preserve">MES 2 (30 DÍAS CORRIDOS)</x:t>
  </x:si>
  <x:si>
    <x:t xml:space="preserve">MES 3 (30 DÍAS CORRIDOS)</x:t>
  </x:si>
  <x:si>
    <x:t xml:space="preserve">MES 4 (30 DÍAS CORRIDOS)</x:t>
  </x:si>
  <x:si>
    <x:t xml:space="preserve">MES 5 (30 DÍAS CORRIDOS)</x:t>
  </x:si>
  <x:si>
    <x:t xml:space="preserve">SEMANA 1</x:t>
  </x:si>
  <x:si>
    <x:t xml:space="preserve">SEMANA 2</x:t>
  </x:si>
  <x:si>
    <x:t xml:space="preserve">SEMANA 3</x:t>
  </x:si>
  <x:si>
    <x:t xml:space="preserve">SEMANA 4</x:t>
  </x:si>
  <x:si>
    <x:t xml:space="preserve">SEMANA 5</x:t>
  </x:si>
  <x:si>
    <x:t xml:space="preserve">SEMANA 6</x:t>
  </x:si>
  <x:si>
    <x:t xml:space="preserve">SEMANA 7</x:t>
  </x:si>
  <x:si>
    <x:t xml:space="preserve">SEMANA 8</x:t>
  </x:si>
  <x:si>
    <x:t xml:space="preserve">SEMANA 9</x:t>
  </x:si>
  <x:si>
    <x:t xml:space="preserve">SEMANA 10</x:t>
  </x:si>
  <x:si>
    <x:t xml:space="preserve">SEMANA 11</x:t>
  </x:si>
  <x:si>
    <x:t xml:space="preserve">SEMANA 12</x:t>
  </x:si>
  <x:si>
    <x:t xml:space="preserve">SEMANA 13</x:t>
  </x:si>
  <x:si>
    <x:t xml:space="preserve">SEMANA 14</x:t>
  </x:si>
  <x:si>
    <x:t xml:space="preserve">SEMANA 15</x:t>
  </x:si>
  <x:si>
    <x:t xml:space="preserve">SEMANA 16</x:t>
  </x:si>
  <x:si>
    <x:t xml:space="preserve">SEMANA 17</x:t>
  </x:si>
  <x:si>
    <x:t xml:space="preserve">SEMANA 18</x:t>
  </x:si>
  <x:si>
    <x:t xml:space="preserve">SEMANA 19</x:t>
  </x:si>
  <x:si>
    <x:t xml:space="preserve">SEMANA 20</x:t>
  </x:si>
  <x:si>
    <x:t xml:space="preserve">SEMANA 21</x:t>
  </x:si>
  <x:si>
    <x:t xml:space="preserve">SEMANA 22</x:t>
  </x:si>
  <x:si>
    <x:t xml:space="preserve">P.U. compensado</x:t>
  </x:si>
  <x:si>
    <x:t xml:space="preserve">Subtotal con IVA</x:t>
  </x:si>
  <x:si>
    <x:t xml:space="preserve">Inicio día</x:t>
  </x:si>
  <x:si>
    <x:t xml:space="preserve">Fin día</x:t>
  </x:si>
  <x:si>
    <x:t xml:space="preserve">Peso físico</x:t>
  </x:si>
  <x:si>
    <x:t xml:space="preserve">INSTALACIÓN DE FAENAS</x:t>
  </x:si>
  <x:si>
    <x:t xml:space="preserve">OBRA GRUESA</x:t>
  </x:si>
  <x:si>
    <x:t xml:space="preserve">INSTALACIONES</x:t>
  </x:si>
  <x:si>
    <x:t xml:space="preserve">TERMINACIONES</x:t>
  </x:si>
  <x:si>
    <x:t xml:space="preserve">22 ACTIVIDADES</x:t>
  </x:si>
  <x:si>
    <x:t xml:space="preserve">ACTIVAS POR DÍA</x:t>
  </x:si>
  <x:si>
    <x:t xml:space="preserve">JORNADAS ACUMULADAS</x:t>
  </x:si>
  <x:si>
    <x:t xml:space="preserve">AVANCE FÍSICO DIARIO</x:t>
  </x:si>
  <x:si>
    <x:t xml:space="preserve">AVANCE FÍSICO ACUMULADO</x:t>
  </x:si>
  <x:si>
    <x:t xml:space="preserve">SEMANA</x:t>
  </x:si>
  <x:si>
    <x:t xml:space="preserve">AVANCE SEMANAL (%)</x:t>
  </x:si>
  <x:si>
    <x:t xml:space="preserve">ACUM. (%)</x:t>
  </x:si>
  <x:si>
    <x:t xml:space="preserve">DESDE (DÍA)</x:t>
  </x:si>
  <x:si>
    <x:t xml:space="preserve">HASTA (DÍA)</x:t>
  </x:si>
  <x:si>
    <x:t xml:space="preserve">MÉTODO</x:t>
  </x:si>
  <x:si>
    <x:t xml:space="preserve">Cada 1 marca un día activo. Total diario = número de actividades activas; acumulado = jornadas-actividad.</x:t>
  </x:si>
  <x:si>
    <x:t xml:space="preserve">Avance físico diario = suma de 1 × (peso de actividad / duración). Peso = jornadas base / total de jornadas base.</x:t>
  </x:si>
  <x:si>
    <x:t xml:space="preserve">PASO 7 · CURVA “S” FINANCIERA · ES3 IND. 8</x:t>
  </x:si>
  <x:si>
    <x:t xml:space="preserve">DESARROLLO DIARIO POR PARTIDA · MONTO ACTIVO CON IVA</x:t>
  </x:si>
  <x:si>
    <x:t xml:space="preserve">CAPÍTULO A · OBRAS PRELIMINARES</x:t>
  </x:si>
  <x:si>
    <x:t xml:space="preserve">CAPÍTULO B · OBRA GRUESA Y TERMINACIONES</x:t>
  </x:si>
  <x:si>
    <x:t xml:space="preserve">CAPÍTULO C · INSTALACIONES</x:t>
  </x:si>
  <x:si>
    <x:t xml:space="preserve">CAPÍTULO D · OBRAS EXTERIORES</x:t>
  </x:si>
  <x:si>
    <x:t xml:space="preserve">CAPÍTULO E · MOBILIARIO</x:t>
  </x:si>
  <x:si>
    <x:t xml:space="preserve">CAPÍTULO F · PAISAJISMO</x:t>
  </x:si>
  <x:si>
    <x:t xml:space="preserve">CAPÍTULO G · CIERRE Y ENTREGA</x:t>
  </x:si>
  <x:si>
    <x:t xml:space="preserve">140 PARTIDAS</x:t>
  </x:si>
  <x:si>
    <x:t xml:space="preserve">TOTAL DIARIO</x:t>
  </x:si>
  <x:si>
    <x:t xml:space="preserve">ACUMULADO</x:t>
  </x:si>
  <x:si>
    <x:t xml:space="preserve">MONTO SEMANAL ($)</x:t>
  </x:si>
  <x:si>
    <x:t xml:space="preserve">ACUM. ($)</x:t>
  </x:si>
  <x:si>
    <x:t xml:space="preserve">MILLONES ($)</x:t>
  </x:si>
  <x:si>
    <x:t xml:space="preserve">Monto diario por partida = subtotal compensado con IVA / días entre inicio y fin de la partida (hoja 07_Presupuesto).</x:t>
  </x:si>
  <x:si>
    <x:t xml:space="preserve">Monto semanal = suma de los importes diarios de las 140 partidas. El último acumulado debe conciliar con la oferta.</x:t>
  </x:si>
  <x:si>
    <x:t xml:space="preserve">PASO 8 · FLUJO DE CAJA MENSUAL · ES3 IND. 9</x:t>
  </x:si>
  <x:si>
    <x:t xml:space="preserve">Proyección, no caja real. Cobro a 30 días hábiles después de conformidad (BAE 55). Costos netos + IVA de compras gravadas; remuneraciones sin IVA. Se extiende a cobros y devolución supuesta de retenciones.</x:t>
  </x:si>
  <x:si>
    <x:t xml:space="preserve">Mes</x:t>
  </x:si>
  <x:si>
    <x:t xml:space="preserve">Cobros netos EEPP</x:t>
  </x:si>
  <x:si>
    <x:t xml:space="preserve">IVA cobrado</x:t>
  </x:si>
  <x:si>
    <x:t xml:space="preserve">Retención devuelta</x:t>
  </x:si>
  <x:si>
    <x:t xml:space="preserve">Materiales pagados</x:t>
  </x:si>
  <x:si>
    <x:t xml:space="preserve">Sueldos y leyes</x:t>
  </x:si>
  <x:si>
    <x:t xml:space="preserve">Subcontratos pagados</x:t>
  </x:si>
  <x:si>
    <x:t xml:space="preserve">Equipos pagados</x:t>
  </x:si>
  <x:si>
    <x:t xml:space="preserve">GG pagados</x:t>
  </x:si>
  <x:si>
    <x:t xml:space="preserve">IVA compras</x:t>
  </x:si>
  <x:si>
    <x:t xml:space="preserve">IVA al fisco</x:t>
  </x:si>
  <x:si>
    <x:t xml:space="preserve">Saldo operativo</x:t>
  </x:si>
  <x:si>
    <x:t xml:space="preserve">Saldo acumulado</x:t>
  </x:si>
  <x:si>
    <x:t xml:space="preserve">CD devengado</x:t>
  </x:si>
  <x:si>
    <x:t xml:space="preserve">Necesidad de capital</x:t>
  </x:si>
  <x:si>
    <x:t xml:space="preserve">IVA facturado previsto</x:t>
  </x:si>
  <x:si>
    <x:t xml:space="preserve">Capital de trabajo máximo</x:t>
  </x:si>
  <x:si>
    <x:t xml:space="preserve">Modelo de IVA: factura prevista en conformidad; pago del saldo débito-crédito al mes siguiente. Compras se suponen facturadas al pagarlas. No incluye reajustes ni otras obligaciones tributarias.</x:t>
  </x:si>
  <x:si>
    <x:t xml:space="preserve">EEPP</x:t>
  </x:si>
  <x:si>
    <x:t xml:space="preserve">Corte avance</x:t>
  </x:si>
  <x:si>
    <x:t xml:space="preserve">Conformidad prevista</x:t>
  </x:si>
  <x:si>
    <x:t xml:space="preserve">Cobro previsto</x:t>
  </x:si>
  <x:si>
    <x:t xml:space="preserve">Venta neta acumulada</x:t>
  </x:si>
  <x:si>
    <x:t xml:space="preserve">Neto facturable período</x:t>
  </x:si>
  <x:si>
    <x:t xml:space="preserve">Retención neta</x:t>
  </x:si>
  <x:si>
    <x:t xml:space="preserve">Cobro neto</x:t>
  </x:si>
  <x:si>
    <x:t xml:space="preserve">IVA factura</x:t>
  </x:si>
  <x:si>
    <x:t xml:space="preserve">Factura bruta</x:t>
  </x:si>
  <x:si>
    <x:t xml:space="preserve">Deducción anticipo</x:t>
  </x:si>
  <x:si>
    <x:t xml:space="preserve">Control último 10%</x:t>
  </x:si>
  <x:si>
    <x:t xml:space="preserve">Tope acumulado 90% antes del final</x:t>
  </x:si>
  <x:si>
    <x:t xml:space="preserve">Pago sujeto a decreto de recepción provisoria</x:t>
  </x:si>
  <x:si>
    <x:t xml:space="preserve">El cobro final presupone recepción provisoria y decreto en la fecha modelada, pendientes de confirmación. Retenciones reducen el efectivo, no la base imponible del servicio. El flujo usa anticipo 0%; si se cambia, incorporar su desembolso y tratamiento tributario.</x:t>
  </x:si>
  <x:si>
    <x:t xml:space="preserve">Paquete</x:t>
  </x:si>
  <x:si>
    <x:t xml:space="preserve">Costo directo</x:t>
  </x:si>
  <x:si>
    <x:t xml:space="preserve">Inicio</x:t>
  </x:si>
  <x:si>
    <x:t xml:space="preserve">Fin</x:t>
  </x:si>
  <x:si>
    <x:t xml:space="preserve">Mes 1</x:t>
  </x:si>
  <x:si>
    <x:t xml:space="preserve">Mes 2</x:t>
  </x:si>
  <x:si>
    <x:t xml:space="preserve">Mes 3</x:t>
  </x:si>
  <x:si>
    <x:t xml:space="preserve">Mes 4</x:t>
  </x:si>
  <x:si>
    <x:t xml:space="preserve">Mes 5</x:t>
  </x:si>
  <x:si>
    <x:t xml:space="preserve">Mes 6</x:t>
  </x:si>
  <x:si>
    <x:t xml:space="preserve">Mes 7</x:t>
  </x:si>
  <x:si>
    <x:t xml:space="preserve">Mes 8</x:t>
  </x:si>
  <x:si>
    <x:t xml:space="preserve">Mes 9</x:t>
  </x:si>
  <x:si>
    <x:t xml:space="preserve">Mes 10</x:t>
  </x:si>
  <x:si>
    <x:t xml:space="preserve">Mes 11</x:t>
  </x:si>
  <x:si>
    <x:t xml:space="preserve">Mes 12</x:t>
  </x:si>
  <x:si>
    <x:t xml:space="preserve">Mes 13</x:t>
  </x:si>
  <x:si>
    <x:t xml:space="preserve">Código</x:t>
  </x:si>
  <x:si>
    <x:t xml:space="preserve">Venta neta</x:t>
  </x:si>
  <x:si>
    <x:t xml:space="preserve">Regla facturación</x:t>
  </x:si>
  <x:si>
    <x:t xml:space="preserve">EEPP1 acum.</x:t>
  </x:si>
  <x:si>
    <x:t xml:space="preserve">EEPP2 acum.</x:t>
  </x:si>
  <x:si>
    <x:t xml:space="preserve">EEPP3 acum.</x:t>
  </x:si>
  <x:si>
    <x:t xml:space="preserve">EEPP4 acum.</x:t>
  </x:si>
  <x:si>
    <x:t xml:space="preserve">EEPP5 acum.</x:t>
  </x:si>
  <x:si>
    <x:t xml:space="preserve">EEPP6 acum.</x:t>
  </x:si>
  <x:si>
    <x:t xml:space="preserve">Unidad completa al cierre</x:t>
  </x:si>
  <x:si>
    <x:t xml:space="preserve">Avance proporcional</x:t>
  </x:si>
  <x:si>
    <x:t xml:space="preserve">PASO 9 · PLAN A CORTO PLAZO, DOS PRIMERAS SEMANAS · ES3 IND. 10</x:t>
  </x:si>
  <x:si>
    <x:t xml:space="preserve">02 al 15 de noviembre de 2026. Compromisos planificados en días corridos del programa. En fines de semana: frentes según turno aprobado; no asumir disponibilidad sin autorización. Estado inicial: por liberar/no evaluado.</x:t>
  </x:si>
  <x:si>
    <x:t xml:space="preserve">Fecha</x:t>
  </x:si>
  <x:si>
    <x:t xml:space="preserve">Compromiso diario</x:t>
  </x:si>
  <x:si>
    <x:t xml:space="preserve">Responsable</x:t>
  </x:si>
  <x:si>
    <x:t xml:space="preserve">Cuadrilla / recursos</x:t>
  </x:si>
  <x:si>
    <x:t xml:space="preserve">Materiales</x:t>
  </x:si>
  <x:si>
    <x:t xml:space="preserve">Permisos / autorización</x:t>
  </x:si>
  <x:si>
    <x:t xml:space="preserve">Terreno / acceso</x:t>
  </x:si>
  <x:si>
    <x:t xml:space="preserve">Cumplimiento real</x:t>
  </x:si>
  <x:si>
    <x:t xml:space="preserve">Liberación</x:t>
  </x:si>
  <x:si>
    <x:t xml:space="preserve">Recepción del terreno y registro inicial</x:t>
  </x:si>
  <x:si>
    <x:t xml:space="preserve">Maestro + 2 ayudantes; equipo menor</x:t>
  </x:si>
  <x:si>
    <x:t xml:space="preserve">Confirmar entrega antes de ejecutar</x:t>
  </x:si>
  <x:si>
    <x:t xml:space="preserve">Permiso y autorización de inicio por verificar</x:t>
  </x:si>
  <x:si>
    <x:t xml:space="preserve">Verificar acceso, demarcación y segregación</x:t>
  </x:si>
  <x:si>
    <x:t xml:space="preserve">No evaluado</x:t>
  </x:si>
  <x:si>
    <x:t xml:space="preserve">Por liberar</x:t>
  </x:si>
  <x:si>
    <x:t xml:space="preserve">Delimitar faena y señalizar</x:t>
  </x:si>
  <x:si>
    <x:t xml:space="preserve">Instalar cierre provisorio</x:t>
  </x:si>
  <x:si>
    <x:t xml:space="preserve">Habilitar oficina y bodega</x:t>
  </x:si>
  <x:si>
    <x:t xml:space="preserve">Instalar servicios y comedor</x:t>
  </x:si>
  <x:si>
    <x:t xml:space="preserve">Inspección de faenas y cierre de pendientes</x:t>
  </x:si>
  <x:si>
    <x:t xml:space="preserve">Replantear ejes y niveles; registrar control topográfico</x:t>
  </x:si>
  <x:si>
    <x:t xml:space="preserve">Jefe de Terreno / Topógrafo</x:t>
  </x:si>
  <x:si>
    <x:t xml:space="preserve">Topógrafo + ayudante; nivel/estación</x:t>
  </x:si>
  <x:si>
    <x:t xml:space="preserve">Gestionar y habilitar empalmes provisorios por sectores</x:t>
  </x:si>
  <x:si>
    <x:t xml:space="preserve">Administrador / especialista</x:t>
  </x:si>
  <x:si>
    <x:t xml:space="preserve">Solicitud a distribuidora/APR; autorización pendiente</x:t>
  </x:si>
  <x:si>
    <x:t xml:space="preserve">Iniciar excavación por sectores liberados; verificar sello</x:t>
  </x:si>
  <x:si>
    <x:t xml:space="preserve">Operador + 2 ayudantes; excavadora</x:t>
  </x:si>
  <x:si>
    <x:t xml:space="preserve">Compromisos planificados</x:t>
  </x:si>
  <x:si>
    <x:t xml:space="preserve">PPC evaluado</x:t>
  </x:si>
  <x:si>
    <x:t xml:space="preserve">PASO 10 · ESTADOS DE PAGO DE OBRA GRUESA · ES3 IND. 11</x:t>
  </x:si>
  <x:si>
    <x:t xml:space="preserve">Proyección académica de obra gruesa, no certificación de obra ejecutada. Cada fila mantiene cantidad/unidad municipal. Para pago real sustituir avances por mediciones aprobadas por ITO.</x:t>
  </x:si>
  <x:si>
    <x:t xml:space="preserve">Mandante</x:t>
  </x:si>
  <x:si>
    <x:t xml:space="preserve">Municipalidad de Andacollo</x:t>
  </x:si>
  <x:si>
    <x:t xml:space="preserve">Obra</x:t>
  </x:si>
  <x:si>
    <x:t xml:space="preserve">Sede Social El Bosque, calle José Portales, Andacollo</x:t>
  </x:si>
  <x:si>
    <x:t xml:space="preserve">EEPP / corte</x:t>
  </x:si>
  <x:si>
    <x:t xml:space="preserve">Cant. contractual</x:t>
  </x:si>
  <x:si>
    <x:t xml:space="preserve">P.U. neto CD</x:t>
  </x:si>
  <x:si>
    <x:t xml:space="preserve">Cant. anterior</x:t>
  </x:si>
  <x:si>
    <x:t xml:space="preserve">Cant. período</x:t>
  </x:si>
  <x:si>
    <x:t xml:space="preserve">Cant. acumulada</x:t>
  </x:si>
  <x:si>
    <x:t xml:space="preserve">CD acumulado</x:t>
  </x:si>
  <x:si>
    <x:t xml:space="preserve">Avance total %</x:t>
  </x:si>
  <x:si>
    <x:t xml:space="preserve">Cant. saldo</x:t>
  </x:si>
  <x:si>
    <x:t xml:space="preserve">Venta neta período</x:t>
  </x:si>
  <x:si>
    <x:t xml:space="preserve">Saldo CD</x:t>
  </x:si>
  <x:si>
    <x:t xml:space="preserve">Control cantidad</x:t>
  </x:si>
  <x:si>
    <x:t xml:space="preserve">30-11-2026</x:t>
  </x:si>
  <x:si>
    <x:t xml:space="preserve">31-12-2026</x:t>
  </x:si>
  <x:si>
    <x:t xml:space="preserve">31-01-2027</x:t>
  </x:si>
  <x:si>
    <x:t xml:space="preserve">CARÁTULA Y LIQUIDACIÓN POR PERÍODO</x:t>
  </x:si>
  <x:si>
    <x:t xml:space="preserve">Período</x:t>
  </x:si>
  <x:si>
    <x:t xml:space="preserve">Neto valorizado</x:t>
  </x:si>
  <x:si>
    <x:t xml:space="preserve">Retención</x:t>
  </x:si>
  <x:si>
    <x:t xml:space="preserve">Devolución anticipo</x:t>
  </x:si>
  <x:si>
    <x:t xml:space="preserve">Neto líquido</x:t>
  </x:si>
  <x:si>
    <x:t xml:space="preserve">Total facturado</x:t>
  </x:si>
  <x:si>
    <x:t xml:space="preserve">Líquido a pagar</x:t>
  </x:si>
  <x:si>
    <x:t xml:space="preserve">Soporte requerido</x:t>
  </x:si>
  <x:si>
    <x:t xml:space="preserve">Noviembre</x:t>
  </x:si>
  <x:si>
    <x:t xml:space="preserve">Medición, ensayos, fotos, F30-1 y aprobación ITO.</x:t>
  </x:si>
  <x:si>
    <x:t xml:space="preserve">Diciembre</x:t>
  </x:si>
  <x:si>
    <x:t xml:space="preserve">Enero</x:t>
  </x:si>
  <x:si>
    <x:t xml:space="preserve">IVA aplicado al servicio neto valorizado; la retención es garantía de cobro y no descuento del precio. Esta proyección sectorial no se suma nuevamente al flujo general, que ya contiene todas las partidas.</x:t>
  </x:si>
  <x:si>
    <x:t xml:space="preserve">PASO 11 · MATRIZ DE RIESGOS EXTERNOS · ES3 IND. 12</x:t>
  </x:si>
  <x:si>
    <x:t xml:space="preserve">Escala P e I: 1 muy bajo, 2 bajo, 3 medio, 4 alto, 5 muy alto. Nivel=P×I: 1-4 bajo, 5-9 moderado, 10-16 alto, 17-25 crítico. Valoración prospectiva; no frecuencia estadística observada.</x:t>
  </x:si>
  <x:si>
    <x:t xml:space="preserve">ID</x:t>
  </x:si>
  <x:si>
    <x:t xml:space="preserve">Evento externo</x:t>
  </x:si>
  <x:si>
    <x:t xml:space="preserve">Efecto en Andacollo / temporada</x:t>
  </x:si>
  <x:si>
    <x:t xml:space="preserve">Partidas afectadas</x:t>
  </x:si>
  <x:si>
    <x:t xml:space="preserve">P (1-5)</x:t>
  </x:si>
  <x:si>
    <x:t xml:space="preserve">I (1-5)</x:t>
  </x:si>
  <x:si>
    <x:t xml:space="preserve">Nivel P×I</x:t>
  </x:si>
  <x:si>
    <x:t xml:space="preserve">Respuesta</x:t>
  </x:si>
  <x:si>
    <x:t xml:space="preserve">Acción preventiva</x:t>
  </x:si>
  <x:si>
    <x:t xml:space="preserve">Contingencia</x:t>
  </x:si>
  <x:si>
    <x:t xml:space="preserve">Indicador / activación</x:t>
  </x:si>
  <x:si>
    <x:t xml:space="preserve">R01</x:t>
  </x:si>
  <x:si>
    <x:t xml:space="preserve">Calor intenso, radiación y viento</x:t>
  </x:si>
  <x:si>
    <x:t xml:space="preserve">Verano nov-mar: menor productividad exterior y restricciones de montaje.</x:t>
  </x:si>
  <x:si>
    <x:t xml:space="preserve">G-H-I-J-T</x:t>
  </x:si>
  <x:si>
    <x:t xml:space="preserve">Mitigar</x:t>
  </x:si>
  <x:si>
    <x:t xml:space="preserve">Programar faenas expuestas en horario adecuado; agua y sombra; monitorear viento.</x:t>
  </x:si>
  <x:si>
    <x:t xml:space="preserve">Reprogramar montaje; proteger hormigón y ajustar curado.</x:t>
  </x:si>
  <x:si>
    <x:t xml:space="preserve">SSOMA / Jefe Terreno</x:t>
  </x:si>
  <x:si>
    <x:t xml:space="preserve">Aviso meteorológico o límite de equipo/procedimiento</x:t>
  </x:si>
  <x:si>
    <x:t xml:space="preserve">R02</x:t>
  </x:si>
  <x:si>
    <x:t xml:space="preserve">Lluvia intensa eventual</x:t>
  </x:si>
  <x:si>
    <x:t xml:space="preserve">Menor frecuencia estival no elimina evento de alta consecuencia en excavaciones.</x:t>
  </x:si>
  <x:si>
    <x:t xml:space="preserve">D-E-N</x:t>
  </x:si>
  <x:si>
    <x:t xml:space="preserve">Drenajes temporales y protección de acopios.</x:t>
  </x:si>
  <x:si>
    <x:t xml:space="preserve">Suspender sector, achicar agua y reinspeccionar sello.</x:t>
  </x:si>
  <x:si>
    <x:t xml:space="preserve">Jefe Terreno</x:t>
  </x:si>
  <x:si>
    <x:t xml:space="preserve">Acumulación de agua o aviso meteorológico</x:t>
  </x:si>
  <x:si>
    <x:t xml:space="preserve">R03</x:t>
  </x:si>
  <x:si>
    <x:t xml:space="preserve">Restricción vial / accesos camiones</x:t>
  </x:si>
  <x:si>
    <x:t xml:space="preserve">Accesos urbanos y maniobras cerca de vecinos y peatones.</x:t>
  </x:si>
  <x:si>
    <x:t xml:space="preserve">A-I-J-U</x:t>
  </x:si>
  <x:si>
    <x:t xml:space="preserve">Confirmar rutas y ventanas de descarga con municipio.</x:t>
  </x:si>
  <x:si>
    <x:t xml:space="preserve">Usar acopio alternativo y vehículos menores.</x:t>
  </x:si>
  <x:si>
    <x:t xml:space="preserve">Administrador / Bodega</x:t>
  </x:si>
  <x:si>
    <x:t xml:space="preserve">Proveedor no confirma acceso 48 h antes</x:t>
  </x:si>
  <x:si>
    <x:t xml:space="preserve">R04</x:t>
  </x:si>
  <x:si>
    <x:t xml:space="preserve">Demora de empalmes y aprobaciones</x:t>
  </x:si>
  <x:si>
    <x:t xml:space="preserve">Dependencia de distribuidora y APR/servicio sanitario; permisos externos.</x:t>
  </x:si>
  <x:si>
    <x:t xml:space="preserve">C-L-M-P</x:t>
  </x:si>
  <x:si>
    <x:t xml:space="preserve">Ingresar expedientes temprano, verificar factibilidades y responsable.</x:t>
  </x:si>
  <x:si>
    <x:t xml:space="preserve">Escalar seguimiento; solución provisoria autorizada.</x:t>
  </x:si>
  <x:si>
    <x:t xml:space="preserve">Administrador</x:t>
  </x:si>
  <x:si>
    <x:t xml:space="preserve">Hito de respuesta sin confirmación escrita</x:t>
  </x:si>
  <x:si>
    <x:t xml:space="preserve">R05</x:t>
  </x:si>
  <x:si>
    <x:t xml:space="preserve">Suelo distinto a antecedentes</x:t>
  </x:si>
  <x:si>
    <x:t xml:space="preserve">Roca, rellenos no controlados o servicios enterrados no detectados.</x:t>
  </x:si>
  <x:si>
    <x:t xml:space="preserve">D-E-G-N</x:t>
  </x:si>
  <x:si>
    <x:t xml:space="preserve">Reconocimiento y calicatas según autorización; revisar trazados.</x:t>
  </x:si>
  <x:si>
    <x:t xml:space="preserve">Detener sector, consultar ITO/proyectista y evaluar solución.</x:t>
  </x:si>
  <x:si>
    <x:t xml:space="preserve">Jefe Terreno / ITO</x:t>
  </x:si>
  <x:si>
    <x:t xml:space="preserve">Sello fuera de especificación</x:t>
  </x:si>
  <x:si>
    <x:t xml:space="preserve">R06</x:t>
  </x:si>
  <x:si>
    <x:t xml:space="preserve">Interrupción transporte/suministro</x:t>
  </x:si>
  <x:si>
    <x:t xml:space="preserve">Paros, quiebres de stock o despacho regional tardío.</x:t>
  </x:si>
  <x:si>
    <x:t xml:space="preserve">I-J-K-U</x:t>
  </x:si>
  <x:si>
    <x:t xml:space="preserve">Confirmar stock, compras críticas anticipadas y segundo proveedor.</x:t>
  </x:si>
  <x:si>
    <x:t xml:space="preserve">Redistribuir frentes; alternativa equivalente aprobada.</x:t>
  </x:si>
  <x:si>
    <x:t xml:space="preserve">Bodeguero / Administrador</x:t>
  </x:si>
  <x:si>
    <x:t xml:space="preserve">Lead time mayor que holgura disponible</x:t>
  </x:si>
  <x:si>
    <x:t xml:space="preserve">R07</x:t>
  </x:si>
  <x:si>
    <x:t xml:space="preserve">Reclamos y restricciones vecinales</x:t>
  </x:si>
  <x:si>
    <x:t xml:space="preserve">Polvo, ruido y bloqueo de accesos generan detenciones.</x:t>
  </x:si>
  <x:si>
    <x:t xml:space="preserve">D-I-T</x:t>
  </x:si>
  <x:si>
    <x:t xml:space="preserve">Informar calendario, controlar polvo y segregar circulación.</x:t>
  </x:si>
  <x:si>
    <x:t xml:space="preserve">Mesa de coordinación y cambio de horario autorizado.</x:t>
  </x:si>
  <x:si>
    <x:t xml:space="preserve">Administrador / SSOMA</x:t>
  </x:si>
  <x:si>
    <x:t xml:space="preserve">Reclamo formal o acceso obstruido</x:t>
  </x:si>
  <x:si>
    <x:t xml:space="preserve">R08</x:t>
  </x:si>
  <x:si>
    <x:t xml:space="preserve">Cortes de agua o electricidad</x:t>
  </x:si>
  <x:si>
    <x:t xml:space="preserve">Afectan curado, ensayos, herramientas y bienestar de faena.</x:t>
  </x:si>
  <x:si>
    <x:t xml:space="preserve">G-H-L-M</x:t>
  </x:si>
  <x:si>
    <x:t xml:space="preserve">Coordinar avisos, almacenar agua y respaldo dimensionado.</x:t>
  </x:si>
  <x:si>
    <x:t xml:space="preserve">Activar respaldo seguro y tareas sin energía.</x:t>
  </x:si>
  <x:si>
    <x:t xml:space="preserve">Corte que impide procedimiento aprobado</x:t>
  </x:si>
  <x:si>
    <x:t xml:space="preserve">R09</x:t>
  </x:si>
  <x:si>
    <x:t xml:space="preserve">Sismo regional</x:t>
  </x:si>
  <x:si>
    <x:t xml:space="preserve">Puede exigir evacuación y reinspección de estructura y equipos.</x:t>
  </x:si>
  <x:si>
    <x:t xml:space="preserve">Toda la obra</x:t>
  </x:si>
  <x:si>
    <x:t xml:space="preserve">Mitigar / transferir</x:t>
  </x:si>
  <x:si>
    <x:t xml:space="preserve">Plan de emergencia, fijación de acopios y cobertura de seguros.</x:t>
  </x:si>
  <x:si>
    <x:t xml:space="preserve">Evacuar, contabilizar personal y liberar tras inspección.</x:t>
  </x:si>
  <x:si>
    <x:t xml:space="preserve">SSOMA / Administrador</x:t>
  </x:si>
  <x:si>
    <x:t xml:space="preserve">Evento que active plan de emergencia</x:t>
  </x:si>
  <x:si>
    <x:t xml:space="preserve">Vinculación con PERT: las amplitudes to-tp se revisan con R01/R06 para montaje y pintura; R04 para instalaciones; R05 para suelo. No sumar todos los retrasos como si fueran simultáneos e independientes.</x:t>
  </x:si>
  <x:si>
    <x:t xml:space="preserve">PASO 12 · CONTROL PRESUPUESTARIO DE TERMINACIONES · ES3 IND. 13</x:t>
  </x:si>
  <x:si>
    <x:t xml:space="preserve">ESCENARIO DIDÁCTICO al 10-03-2027: avances medidos y costos incurridos simulados, editables. No representan ejecución real. PP=presupuesto planificado; CR=costo real; VG=valor ganado; VC=VG-CR; IRC=VG/CR.</x:t>
  </x:si>
  <x:si>
    <x:t xml:space="preserve">Terminación</x:t>
  </x:si>
  <x:si>
    <x:t xml:space="preserve">Presupuesto total</x:t>
  </x:si>
  <x:si>
    <x:t xml:space="preserve">Plan al corte %</x:t>
  </x:si>
  <x:si>
    <x:t xml:space="preserve">PP al corte</x:t>
  </x:si>
  <x:si>
    <x:t xml:space="preserve">Avance medido %</x:t>
  </x:si>
  <x:si>
    <x:t xml:space="preserve">CR incurrido</x:t>
  </x:si>
  <x:si>
    <x:t xml:space="preserve">VG</x:t>
  </x:si>
  <x:si>
    <x:t xml:space="preserve">VC</x:t>
  </x:si>
  <x:si>
    <x:t xml:space="preserve">IRC</x:t>
  </x:si>
  <x:si>
    <x:t xml:space="preserve">Sobrecosto %</x:t>
  </x:si>
  <x:si>
    <x:t xml:space="preserve">Estimado al término</x:t>
  </x:si>
  <x:si>
    <x:t xml:space="preserve">Estado</x:t>
  </x:si>
  <x:si>
    <x:t xml:space="preserve">Medida de gestión</x:t>
  </x:si>
  <x:si>
    <x:t xml:space="preserve">VP · Variación de plazo (CLP)</x:t>
  </x:si>
  <x:si>
    <x:t xml:space="preserve">IRP · Índice de plazo</x:t>
  </x:si>
  <x:si>
    <x:t xml:space="preserve">Controlar merma de revestimiento por recinto.</x:t>
  </x:si>
  <x:si>
    <x:t xml:space="preserve">Revisar retrabajos de cielo e interferencias.</x:t>
  </x:si>
  <x:si>
    <x:t xml:space="preserve">Conciliar m² recibidos y protección de piso.</x:t>
  </x:si>
  <x:si>
    <x:t xml:space="preserve">Revisar rendimiento por mano y compras de pintura.</x:t>
  </x:si>
  <x:si>
    <x:t xml:space="preserve">Verificar recepción, ajustes y garantías.</x:t>
  </x:si>
  <x:si>
    <x:t xml:space="preserve">Liberar pendientes antes de comprometer cierre.</x:t>
  </x:si>
  <x:si>
    <x:t xml:space="preserve">TOTAL TERMINACIONES</x:t>
  </x:si>
  <x:si>
    <x:t xml:space="preserve">Interpretación: VC negativa implica costo superior al valor ganado; IRC &lt;1 indica ineficiencia. El presupuesto total no es PP al corte. Comparar CR y VG sobre igual alcance y sin IVA; sustituir simulaciones por registros aprobados.</x:t>
  </x:si>
  <x:si>
    <x:t xml:space="preserve">VP = VG − PP. Valor negativo indica atraso valorizado al corte. IRP = VG / PP: menor que 1 indica atraso. No expresa días de atraso. n.a. significa que no existe base planificada al corte.</x:t>
  </x:si>
  <x:si>
    <x:t xml:space="preserve">CRITERIOS DE CONTROL Y TRAZABILIDAD</x:t>
  </x:si>
  <x:si>
    <x:t xml:space="preserve">Revestimientos y cielos</x:t>
  </x:si>
  <x:si>
    <x:t xml:space="preserve">Medir m² aceptados por recinto; excluir retrabajo y material acopiado.</x:t>
  </x:si>
  <x:si>
    <x:t xml:space="preserve">Pavimentos y pintura</x:t>
  </x:si>
  <x:si>
    <x:t xml:space="preserve">Medir m² terminados y aceptados; pintura considera todas las manos especificadas.</x:t>
  </x:si>
  <x:si>
    <x:t xml:space="preserve">Puertas, ventanas y cierre</x:t>
  </x:si>
  <x:si>
    <x:t xml:space="preserve">Contar unidades instaladas y aprobadas; cierre exige pendientes resueltos.</x:t>
  </x:si>
  <x:si>
    <x:t xml:space="preserve">Costo incurrido</x:t>
  </x:si>
  <x:si>
    <x:t xml:space="preserve">Registrar consumos, remuneraciones, subcontratos y equipos del mismo alcance, sin IVA.</x:t>
  </x:si>
  <x:si>
    <x:t xml:space="preserve">Pronóstico</x:t>
  </x:si>
  <x:si>
    <x:t xml:space="preserve">Estimado al término = presupuesto / IRC si hay VG y CR; si aún no hay desempeño, conservar presupuesto.</x:t>
  </x:si>
  <x:si>
    <x:t xml:space="preserve">Referencia docente</x:t>
  </x:si>
  <x:si>
    <x:t xml:space="preserve">Se incorporan VP e IRP del Control Presupuestario. Se mantiene CLP del proyecto, no UF del ejemplo.</x:t>
  </x:si>
  <x:si>
    <x:t xml:space="preserve">DESGLOSE POR PARTIDA DE TERMINACIONES · ESCENARIO ACADÉMICO</x:t>
  </x:si>
  <x:si>
    <x:t xml:space="preserve">Plan %</x:t>
  </x:si>
  <x:si>
    <x:t xml:space="preserve">Medido %</x:t>
  </x:si>
  <x:si>
    <x:t xml:space="preserve">PP</x:t>
  </x:si>
  <x:si>
    <x:t xml:space="preserve">CR simulado</x:t>
  </x:si>
  <x:si>
    <x:t xml:space="preserve">ANEXO · PARÁMETROS, FUENTES Y SUPUESTOS DEL ES3</x:t>
  </x:si>
  <x:si>
    <x:t xml:space="preserve">Variable</x:t>
  </x:si>
  <x:si>
    <x:t xml:space="preserve">Valor</x:t>
  </x:si>
  <x:si>
    <x:t xml:space="preserve">Criterio / fuente</x:t>
  </x:si>
  <x:si>
    <x:t xml:space="preserve">Observación</x:t>
  </x:si>
  <x:si>
    <x:t xml:space="preserve">Inicio del programa</x:t>
  </x:si>
  <x:si>
    <x:t xml:space="preserve">fecha</x:t>
  </x:si>
  <x:si>
    <x:t xml:space="preserve">Usuario: 02-11-2026</x:t>
  </x:si>
  <x:si>
    <x:t xml:space="preserve">Definido</x:t>
  </x:si>
  <x:si>
    <x:t xml:space="preserve">El inicio contractual corresponde al acta de entrega de terreno.</x:t>
  </x:si>
  <x:si>
    <x:t xml:space="preserve">Plazo mínimo</x:t>
  </x:si>
  <x:si>
    <x:t xml:space="preserve">días corridos</x:t>
  </x:si>
  <x:si>
    <x:t xml:space="preserve">BAE, numeral 1.7, PDF pág. 6</x:t>
  </x:si>
  <x:si>
    <x:t xml:space="preserve">Documentado</x:t>
  </x:si>
  <x:si>
    <x:t xml:space="preserve">No equivale a un plazo máximo.</x:t>
  </x:si>
  <x:si>
    <x:t xml:space="preserve">CLP con IVA</x:t>
  </x:si>
  <x:si>
    <x:t xml:space="preserve">BAE, numeral 1.6, PDF pág. 6</x:t>
  </x:si>
  <x:si>
    <x:t xml:space="preserve">Techo económico de la oferta.</x:t>
  </x:si>
  <x:si>
    <x:t xml:space="preserve">IVA</x:t>
  </x:si>
  <x:si>
    <x:t xml:space="preserve">%</x:t>
  </x:si>
  <x:si>
    <x:t xml:space="preserve">Guía paso 6 y BAE PDF pág. 17</x:t>
  </x:si>
  <x:si>
    <x:t xml:space="preserve">Los costos de control se comparan sin IVA.</x:t>
  </x:si>
  <x:si>
    <x:t xml:space="preserve">Gastos generales</x:t>
  </x:si>
  <x:si>
    <x:t xml:space="preserve">% CD</x:t>
  </x:si>
  <x:si>
    <x:t xml:space="preserve">Itemizado municipal: GG 15%</x:t>
  </x:si>
  <x:si>
    <x:t xml:space="preserve">Referencia</x:t>
  </x:si>
  <x:si>
    <x:t xml:space="preserve">Se conserva la tasa del formulario.</x:t>
  </x:si>
  <x:si>
    <x:t xml:space="preserve">Utilidad ofertada</x:t>
  </x:si>
  <x:si>
    <x:t xml:space="preserve">Propuesta académica: 10%</x:t>
  </x:si>
  <x:si>
    <x:t xml:space="preserve">Estimado</x:t>
  </x:si>
  <x:si>
    <x:t xml:space="preserve">Se reduce respecto al 15% del formulario municipal.</x:t>
  </x:si>
  <x:si>
    <x:t xml:space="preserve">Utilidad del formulario</x:t>
  </x:si>
  <x:si>
    <x:t xml:space="preserve">Itemizado municipal: utilidad 15%</x:t>
  </x:si>
  <x:si>
    <x:t xml:space="preserve">Sirve para comparar el precio con igual costo directo.</x:t>
  </x:si>
  <x:si>
    <x:t xml:space="preserve">Retención de garantía</x:t>
  </x:si>
  <x:si>
    <x:t xml:space="preserve">% neto EEPP</x:t>
  </x:si>
  <x:si>
    <x:t xml:space="preserve">Supuesto académico para paso 10</x:t>
  </x:si>
  <x:si>
    <x:t xml:space="preserve">Por confirmar</x:t>
  </x:si>
  <x:si>
    <x:t xml:space="preserve">5% no verificado como tasa contractual; revisar contrato.</x:t>
  </x:si>
  <x:si>
    <x:t xml:space="preserve">Anticipo</x:t>
  </x:si>
  <x:si>
    <x:t xml:space="preserve">% neto</x:t>
  </x:si>
  <x:si>
    <x:t xml:space="preserve">Sin anticipo en el escenario base</x:t>
  </x:si>
  <x:si>
    <x:t xml:space="preserve">Supuesto</x:t>
  </x:si>
  <x:si>
    <x:t xml:space="preserve">Devolución proporcional si se activa.</x:t>
  </x:si>
  <x:si>
    <x:t xml:space="preserve">Cobro después de conformidad</x:t>
  </x:si>
  <x:si>
    <x:t xml:space="preserve">días hábiles</x:t>
  </x:si>
  <x:si>
    <x:t xml:space="preserve">BAE, numeral 55, PDF pág. 65</x:t>
  </x:si>
  <x:si>
    <x:t xml:space="preserve">Calendario hábil simplificado lunes a viernes más feriados listados.</x:t>
  </x:si>
  <x:si>
    <x:t xml:space="preserve">Recepción conforme tras presentación</x:t>
  </x:si>
  <x:si>
    <x:t xml:space="preserve">Supuesto de revisión ITO</x:t>
  </x:si>
  <x:si>
    <x:t xml:space="preserve">No es un plazo contractual acreditado.</x:t>
  </x:si>
  <x:si>
    <x:t xml:space="preserve">Reserva mínima último EEPP</x:t>
  </x:si>
  <x:si>
    <x:t xml:space="preserve">% contrato</x:t>
  </x:si>
  <x:si>
    <x:t xml:space="preserve">BAE, numeral 54, PDF pág. 64</x:t>
  </x:si>
  <x:si>
    <x:t xml:space="preserve">Se limita facturación parcial acumulada al 90%.</x:t>
  </x:si>
  <x:si>
    <x:t xml:space="preserve">Saldo inicial de caja</x:t>
  </x:si>
  <x:si>
    <x:t xml:space="preserve">CLP</x:t>
  </x:si>
  <x:si>
    <x:t xml:space="preserve">Escenario sin aporte inicial</x:t>
  </x:si>
  <x:si>
    <x:t xml:space="preserve">El déficit máximo determina capital requerido.</x:t>
  </x:si>
  <x:si>
    <x:t xml:space="preserve">Materiales al contado</x:t>
  </x:si>
  <x:si>
    <x:t xml:space="preserve">% materiales</x:t>
  </x:si>
  <x:si>
    <x:t xml:space="preserve">Proyección comercial</x:t>
  </x:si>
  <x:si>
    <x:t xml:space="preserve">El saldo se paga al mes siguiente.</x:t>
  </x:si>
  <x:si>
    <x:t xml:space="preserve">Distribución simplificada de costos</x:t>
  </x:si>
  <x:si>
    <x:t xml:space="preserve">No es un análisis de precios unitarios validado.</x:t>
  </x:si>
  <x:si>
    <x:t xml:space="preserve">Mano de obra y leyes sociales</x:t>
  </x:si>
  <x:si>
    <x:t xml:space="preserve">Pago al cierre mensual; sin IVA.</x:t>
  </x:si>
  <x:si>
    <x:t xml:space="preserve">Subcontratos</x:t>
  </x:si>
  <x:si>
    <x:t xml:space="preserve">Pago al mes siguiente.</x:t>
  </x:si>
  <x:si>
    <x:t xml:space="preserve">Equipos y arriendos</x:t>
  </x:si>
  <x:si>
    <x:t xml:space="preserve">Pago al contado.</x:t>
  </x:si>
  <x:si>
    <x:t xml:space="preserve">GG afectos a IVA</x:t>
  </x:si>
  <x:si>
    <x:t xml:space="preserve">% GG</x:t>
  </x:si>
  <x:si>
    <x:t xml:space="preserve">Distribución académica de GG</x:t>
  </x:si>
  <x:si>
    <x:t xml:space="preserve">Resto: remuneraciones y conceptos no gravados del modelo.</x:t>
  </x:si>
  <x:si>
    <x:t xml:space="preserve">Fecha corte control terminaciones</x:t>
  </x:si>
  <x:si>
    <x:t xml:space="preserve">Escenario didáctico: 10-03-2027</x:t>
  </x:si>
  <x:si>
    <x:t xml:space="preserve">Simulado</x:t>
  </x:si>
  <x:si>
    <x:t xml:space="preserve">Los datos de avance real y costo incurrido son ilustrativos.</x:t>
  </x:si>
  <x:si>
    <x:t xml:space="preserve">Alerta preventiva</x:t>
  </x:si>
  <x:si>
    <x:t xml:space="preserve">% sobrecosto</x:t>
  </x:si>
  <x:si>
    <x:t xml:space="preserve">Guía paso 12</x:t>
  </x:si>
  <x:si>
    <x:t xml:space="preserve">Criterio</x:t>
  </x:si>
  <x:si>
    <x:t xml:space="preserve">Sobrecosto=(CR-VG)/VG; normal &lt;=0%, preventiva &lt;=5%.</x:t>
  </x:si>
  <x:si>
    <x:t xml:space="preserve">Retraso devolución retención</x:t>
  </x:si>
  <x:si>
    <x:t xml:space="preserve">Supuesto financiero</x:t>
  </x:si>
  <x:si>
    <x:t xml:space="preserve">Desde término; no se presenta como plazo de las bases.</x:t>
  </x:si>
  <x:si>
    <x:t xml:space="preserve">Fuentes: Guía paso a paso (págs. 1-4); 5-PPTO..xlsx (140 partidas, cantidades y GG/utilidad); BAE numerales 1.6, 1.7, 54 y 55. Precios de oferta referenciales, no cotizaciones vinculantes.</x:t>
  </x:si>
  <x:si>
    <x:t xml:space="preserve">Referencia comercial</x:t>
  </x:si>
  <x:si>
    <x:t xml:space="preserve">Precio observado</x:t>
  </x:si>
  <x:si>
    <x:t xml:space="preserve">Tratamiento</x:t>
  </x:si>
  <x:si>
    <x:t xml:space="preserve">Consulta</x:t>
  </x:si>
  <x:si>
    <x:t xml:space="preserve">Enlace</x:t>
  </x:si>
  <x:si>
    <x:t xml:space="preserve">Perfil C 60x20x0,85 de 2,4 m</x:t>
  </x:si>
  <x:si>
    <x:t xml:space="preserve">CLP/un con IVA</x:t>
  </x:si>
  <x:si>
    <x:t xml:space="preserve">Referencia de material, no sistema instalado</x:t>
  </x:si>
  <x:si>
    <x:t xml:space="preserve">22-09-2026</x:t>
  </x:si>
  <x:si>
    <x:t xml:space="preserve">https://www.sodimac.cl/sodimac-cl/lista/CATG10931/Perfiles-Metalcon</x:t>
  </x:si>
  <x:si>
    <x:t xml:space="preserve">Yeso cartón RH 12,5 mm 1,20x2,40</x:t>
  </x:si>
  <x:si>
    <x:t xml:space="preserve">CLP/plancha</x:t>
  </x:si>
  <x:si>
    <x:t xml:space="preserve">Precio mayorista publicado; referencia</x:t>
  </x:si>
  <x:si>
    <x:t xml:space="preserve">https://www.sodimac.cl/sodimac-cl/b/volcanita-rh-12-5</x:t>
  </x:si>
  <x:si>
    <x:t xml:space="preserve">OSB 11,1 mm 1,22x2,44</x:t>
  </x:si>
  <x:si>
    <x:t xml:space="preserve">Especificación; precio depende de tienda</x:t>
  </x:si>
  <x:si>
    <x:t xml:space="preserve">https://www.sodimac.cl/sodimac-cl/articulo/110291060/Tablero-OSB-11.1-mm-122x244-cm?exp=so_com</x:t>
  </x:si>
  <x:si>
    <x:t xml:space="preserve">Los P.U. instalados incorporan provisión, flete local, mano de obra, equipos y merma estimada. Se convierten a neto antes de sumar GG, utilidad e IVA; no duplicar suministro y colocación cuando el itemizado los separa.</x:t>
  </x:si>
  <x:si>
    <x:t xml:space="preserve">Feriado calendario de cobro</x:t>
  </x:si>
  <x:si>
    <x:t xml:space="preserve">Tipo</x:t>
  </x:si>
  <x:si>
    <x:t xml:space="preserve">Uso</x:t>
  </x:si>
  <x:si>
    <x:t xml:space="preserve">Fuente / alcance</x:t>
  </x:si>
  <x:si>
    <x:t xml:space="preserve">Feriado considerado</x:t>
  </x:si>
  <x:si>
    <x:t xml:space="preserve">Calendario modelo</x:t>
  </x:si>
  <x:si>
    <x:t xml:space="preserve">Cálculo de cobro</x:t>
  </x:si>
  <x:si>
    <x:t xml:space="preserve">Revisar</x:t>
  </x:si>
  <x:si>
    <x:t xml:space="preserve">Agregar feriados extraordinarios si corresponde</x:t>
  </x:si>
  <x:si>
    <x:t xml:space="preserve">COBERTURA DE LA GUÍA HASTA EL PASO 12</x:t>
  </x:si>
  <x:si>
    <x:t xml:space="preserve">Paso</x:t>
  </x:si>
  <x:si>
    <x:t xml:space="preserve">Indicador ES3</x:t>
  </x:si>
  <x:si>
    <x:t xml:space="preserve">Hoja</x:t>
  </x:si>
  <x:si>
    <x:t xml:space="preserve">Contenido incorporado</x:t>
  </x:si>
  <x:si>
    <x:t xml:space="preserve">Dato pendiente de validación</x:t>
  </x:si>
  <x:si>
    <x:t xml:space="preserve">1</x:t>
  </x:si>
  <x:si>
    <x:t xml:space="preserve">01 / 02</x:t>
  </x:si>
  <x:si>
    <x:t xml:space="preserve">Organigrama y roles</x:t>
  </x:si>
  <x:si>
    <x:t xml:space="preserve">Conservado</x:t>
  </x:si>
  <x:si>
    <x:t xml:space="preserve">2</x:t>
  </x:si>
  <x:si>
    <x:t xml:space="preserve">03</x:t>
  </x:si>
  <x:si>
    <x:t xml:space="preserve">Cuadrillas, cálculo y relación de duraciones</x:t>
  </x:si>
  <x:si>
    <x:t xml:space="preserve">Desarrollado</x:t>
  </x:si>
  <x:si>
    <x:t xml:space="preserve">Porcentajes docentes y cubicaciones de producción</x:t>
  </x:si>
  <x:si>
    <x:t xml:space="preserve">3</x:t>
  </x:si>
  <x:si>
    <x:t xml:space="preserve">04</x:t>
  </x:si>
  <x:si>
    <x:t xml:space="preserve">Tabla completa y red específica obra gruesa</x:t>
  </x:si>
  <x:si>
    <x:t xml:space="preserve">Liberaciones y recursos de terreno</x:t>
  </x:si>
  <x:si>
    <x:t xml:space="preserve">4</x:t>
  </x:si>
  <x:si>
    <x:t xml:space="preserve">06</x:t>
  </x:si>
  <x:si>
    <x:t xml:space="preserve">PERT completo y sector terminaciones</x:t>
  </x:si>
  <x:si>
    <x:t xml:space="preserve">Tres tiempos estimados, no muestra estadística</x:t>
  </x:si>
  <x:si>
    <x:t xml:space="preserve">5</x:t>
  </x:si>
  <x:si>
    <x:t xml:space="preserve">05</x:t>
  </x:si>
  <x:si>
    <x:t xml:space="preserve">Gantt completo con barras condicionales</x:t>
  </x:si>
  <x:si>
    <x:t xml:space="preserve">Acta real de entrega de terreno</x:t>
  </x:si>
  <x:si>
    <x:t xml:space="preserve">6</x:t>
  </x:si>
  <x:si>
    <x:t xml:space="preserve">07</x:t>
  </x:si>
  <x:si>
    <x:t xml:space="preserve">140 partidas, GG, utilidad, IVA y oferta inferior</x:t>
  </x:si>
  <x:si>
    <x:t xml:space="preserve">Cotizaciones y cubicación corroborada</x:t>
  </x:si>
  <x:si>
    <x:t xml:space="preserve">7</x:t>
  </x:si>
  <x:si>
    <x:t xml:space="preserve">7-8</x:t>
  </x:si>
  <x:si>
    <x:t xml:space="preserve">08</x:t>
  </x:si>
  <x:si>
    <x:t xml:space="preserve">Curvas S físicas y financieras con tablas</x:t>
  </x:si>
  <x:si>
    <x:t xml:space="preserve">Avance real no suministrado</x:t>
  </x:si>
  <x:si>
    <x:t xml:space="preserve">8</x:t>
  </x:si>
  <x:si>
    <x:t xml:space="preserve">9</x:t>
  </x:si>
  <x:si>
    <x:t xml:space="preserve">09</x:t>
  </x:si>
  <x:si>
    <x:t xml:space="preserve">Flujo mensual, cobros, pagos y capital</x:t>
  </x:si>
  <x:si>
    <x:t xml:space="preserve">Fechas de conformidad/decreto y retención</x:t>
  </x:si>
  <x:si>
    <x:t xml:space="preserve">10</x:t>
  </x:si>
  <x:si>
    <x:t xml:space="preserve">Compromisos diarios primeras dos semanas</x:t>
  </x:si>
  <x:si>
    <x:t xml:space="preserve">Liberar restricciones antes de ejecutar</x:t>
  </x:si>
  <x:si>
    <x:t xml:space="preserve">11</x:t>
  </x:si>
  <x:si>
    <x:t xml:space="preserve">EEPP obra gruesa: cantidad, valorización y liquidación</x:t>
  </x:si>
  <x:si>
    <x:t xml:space="preserve">Proyectado</x:t>
  </x:si>
  <x:si>
    <x:t xml:space="preserve">Mediciones certificadas</x:t>
  </x:si>
  <x:si>
    <x:t xml:space="preserve">12</x:t>
  </x:si>
  <x:si>
    <x:t xml:space="preserve">Nueve eventos externos, valoración y responsables</x:t>
  </x:si>
  <x:si>
    <x:t xml:space="preserve">Evaluación inicial con equipo de obra</x:t>
  </x:si>
  <x:si>
    <x:t xml:space="preserve">13</x:t>
  </x:si>
  <x:si>
    <x:t xml:space="preserve">PP, CR, VG, VC, IRC y alertas</x:t>
  </x:si>
  <x:si>
    <x:t xml:space="preserve">Simulación</x:t>
  </x:si>
  <x:si>
    <x:t xml:space="preserve">Reemplazar CR/avance simulado por datos reales</x:t>
  </x:si>
  <x:si>
    <x:t xml:space="preserve">PASO 6 | PRESUPUESTO DETALLADO Y OFERTA COMPENSADA</x:t>
  </x:si>
  <x:si>
    <x:t xml:space="preserve">Cantidades: 5-PPTO..xlsx. Precios instalados estimados en CLP, orientados a una oferta competitiva; no son precios oficiales. GG 15%; utilidad propuesta 10% frente a 15% del formulario.</x:t>
  </x:si>
  <x:si>
    <x:t xml:space="preserve">Vista comparativa con 140 partidas: hoja 07A_Ppto_Comparado.</x:t>
  </x:si>
  <x:si>
    <x:t xml:space="preserve">Código municipal</x:t>
  </x:si>
  <x:si>
    <x:t xml:space="preserve">Act. CPM</x:t>
  </x:si>
  <x:si>
    <x:t xml:space="preserve">Partida / alcance</x:t>
  </x:si>
  <x:si>
    <x:t xml:space="preserve">P.U. ref. con IVA</x:t>
  </x:si>
  <x:si>
    <x:t xml:space="preserve">P.U. neto</x:t>
  </x:si>
  <x:si>
    <x:t xml:space="preserve">Inicio plan</x:t>
  </x:si>
  <x:si>
    <x:t xml:space="preserve">Fin plan</x:t>
  </x:si>
  <x:si>
    <x:t xml:space="preserve">Fila fuente / pago</x:t>
  </x:si>
  <x:si>
    <x:t xml:space="preserve">A.1.1/a)</x:t>
  </x:si>
  <x:si>
    <x:t xml:space="preserve">Oficina (con servicios básicos)</x:t>
  </x:si>
  <x:si>
    <x:t xml:space="preserve">UNI</x:t>
  </x:si>
  <x:si>
    <x:t xml:space="preserve">PPTO fila 11</x:t>
  </x:si>
  <x:si>
    <x:t xml:space="preserve">A.1.1/b)</x:t>
  </x:si>
  <x:si>
    <x:t xml:space="preserve">Bodega de Materiales</x:t>
  </x:si>
  <x:si>
    <x:t xml:space="preserve">PPTO fila 12</x:t>
  </x:si>
  <x:si>
    <x:t xml:space="preserve">A.1.1/c)</x:t>
  </x:si>
  <x:si>
    <x:t xml:space="preserve">Servicios higiénicos tipo químicos</x:t>
  </x:si>
  <x:si>
    <x:t xml:space="preserve">PPTO fila 13</x:t>
  </x:si>
  <x:si>
    <x:t xml:space="preserve">A.1.1/d)</x:t>
  </x:si>
  <x:si>
    <x:t xml:space="preserve">Comedor</x:t>
  </x:si>
  <x:si>
    <x:t xml:space="preserve">M2</x:t>
  </x:si>
  <x:si>
    <x:t xml:space="preserve">PPTO fila 14</x:t>
  </x:si>
  <x:si>
    <x:t xml:space="preserve">A.1.2</x:t>
  </x:si>
  <x:si>
    <x:t xml:space="preserve">CIERRE PROVISORIO</x:t>
  </x:si>
  <x:si>
    <x:t xml:space="preserve">ML</x:t>
  </x:si>
  <x:si>
    <x:t xml:space="preserve">PPTO fila 15</x:t>
  </x:si>
  <x:si>
    <x:t xml:space="preserve">A.1.3</x:t>
  </x:si>
  <x:si>
    <x:t xml:space="preserve">LETRERO DE OBRA</x:t>
  </x:si>
  <x:si>
    <x:t xml:space="preserve">PPTO fila 16</x:t>
  </x:si>
  <x:si>
    <x:t xml:space="preserve">A.2.1</x:t>
  </x:si>
  <x:si>
    <x:t xml:space="preserve">Limpieza y despeje de Terreno</x:t>
  </x:si>
  <x:si>
    <x:t xml:space="preserve">PPTO fila 18</x:t>
  </x:si>
  <x:si>
    <x:t xml:space="preserve">A.2.2</x:t>
  </x:si>
  <x:si>
    <x:t xml:space="preserve">Replanteo, trazado y niveles</x:t>
  </x:si>
  <x:si>
    <x:t xml:space="preserve">PPTO fila 19</x:t>
  </x:si>
  <x:si>
    <x:t xml:space="preserve">B.1.1.1</x:t>
  </x:si>
  <x:si>
    <x:t xml:space="preserve">Excavaciones</x:t>
  </x:si>
  <x:si>
    <x:t xml:space="preserve">M3</x:t>
  </x:si>
  <x:si>
    <x:t xml:space="preserve">PPTO fila 24</x:t>
  </x:si>
  <x:si>
    <x:t xml:space="preserve">B.1.1.2</x:t>
  </x:si>
  <x:si>
    <x:t xml:space="preserve">Emplantillado</x:t>
  </x:si>
  <x:si>
    <x:t xml:space="preserve">PPTO fila 25</x:t>
  </x:si>
  <x:si>
    <x:t xml:space="preserve">B.1.1.3</x:t>
  </x:si>
  <x:si>
    <x:t xml:space="preserve">Cimientos</x:t>
  </x:si>
  <x:si>
    <x:t xml:space="preserve">PPTO fila 26</x:t>
  </x:si>
  <x:si>
    <x:t xml:space="preserve">B.1.2.1</x:t>
  </x:si>
  <x:si>
    <x:t xml:space="preserve">Preparación de la subrasante</x:t>
  </x:si>
  <x:si>
    <x:t xml:space="preserve">PPTO fila 28</x:t>
  </x:si>
  <x:si>
    <x:t xml:space="preserve">B.1.2.2</x:t>
  </x:si>
  <x:si>
    <x:t xml:space="preserve">Base Estabilizada e=8cm</x:t>
  </x:si>
  <x:si>
    <x:t xml:space="preserve">PPTO fila 29</x:t>
  </x:si>
  <x:si>
    <x:t xml:space="preserve">B.1.2.3</x:t>
  </x:si>
  <x:si>
    <x:t xml:space="preserve">Impermeabilización film de Polietileno e=0,10mm</x:t>
  </x:si>
  <x:si>
    <x:t xml:space="preserve">PPTO fila 30</x:t>
  </x:si>
  <x:si>
    <x:t xml:space="preserve">B.1.2.4</x:t>
  </x:si>
  <x:si>
    <x:t xml:space="preserve">Cama de Ripio e=8cm</x:t>
  </x:si>
  <x:si>
    <x:t xml:space="preserve">PPTO fila 31</x:t>
  </x:si>
  <x:si>
    <x:t xml:space="preserve">B.1.2.5</x:t>
  </x:si>
  <x:si>
    <x:t xml:space="preserve">Malla Acma C-92</x:t>
  </x:si>
  <x:si>
    <x:t xml:space="preserve">PPTO fila 32</x:t>
  </x:si>
  <x:si>
    <x:t xml:space="preserve">B.1.2.6</x:t>
  </x:si>
  <x:si>
    <x:t xml:space="preserve">Radier e= 7cm</x:t>
  </x:si>
  <x:si>
    <x:t xml:space="preserve">PPTO fila 33</x:t>
  </x:si>
  <x:si>
    <x:t xml:space="preserve">B.1.3.1</x:t>
  </x:si>
  <x:si>
    <x:t xml:space="preserve">Estabilizado Compactado e=20cm</x:t>
  </x:si>
  <x:si>
    <x:t xml:space="preserve">PPTO fila 35</x:t>
  </x:si>
  <x:si>
    <x:t xml:space="preserve">B.1.3.2</x:t>
  </x:si>
  <x:si>
    <x:t xml:space="preserve">Ripio Compactado e=10cm</x:t>
  </x:si>
  <x:si>
    <x:t xml:space="preserve">PPTO fila 36</x:t>
  </x:si>
  <x:si>
    <x:t xml:space="preserve">B.1.3.3</x:t>
  </x:si>
  <x:si>
    <x:t xml:space="preserve">Polietileno e=0,15mm</x:t>
  </x:si>
  <x:si>
    <x:t xml:space="preserve">PPTO fila 37</x:t>
  </x:si>
  <x:si>
    <x:t xml:space="preserve">B.1.3.4</x:t>
  </x:si>
  <x:si>
    <x:t xml:space="preserve">Radier e=10cm</x:t>
  </x:si>
  <x:si>
    <x:t xml:space="preserve">PPTO fila 38</x:t>
  </x:si>
  <x:si>
    <x:t xml:space="preserve">B.1.4.1</x:t>
  </x:si>
  <x:si>
    <x:t xml:space="preserve">Estructura de Metalcon en Muros</x:t>
  </x:si>
  <x:si>
    <x:t xml:space="preserve">PPTO fila 40</x:t>
  </x:si>
  <x:si>
    <x:t xml:space="preserve">B.1.4.2</x:t>
  </x:si>
  <x:si>
    <x:t xml:space="preserve">Planchas de OSB e=11.1mm</x:t>
  </x:si>
  <x:si>
    <x:t xml:space="preserve">PPTO fila 41</x:t>
  </x:si>
  <x:si>
    <x:t xml:space="preserve">B.1.4.3</x:t>
  </x:si>
  <x:si>
    <x:t xml:space="preserve">Forro Exterior</x:t>
  </x:si>
  <x:si>
    <x:t xml:space="preserve">PPTO fila 42</x:t>
  </x:si>
  <x:si>
    <x:t xml:space="preserve">B.1.4.4</x:t>
  </x:si>
  <x:si>
    <x:t xml:space="preserve">Forro Interior Volcanita y Aleros Exteriores</x:t>
  </x:si>
  <x:si>
    <x:t xml:space="preserve">PPTO fila 43</x:t>
  </x:si>
  <x:si>
    <x:t xml:space="preserve">B.1.4.5</x:t>
  </x:si>
  <x:si>
    <x:t xml:space="preserve">Forro Interior Fibrocemento</x:t>
  </x:si>
  <x:si>
    <x:t xml:space="preserve">PPTO fila 44</x:t>
  </x:si>
  <x:si>
    <x:t xml:space="preserve">B.1.5.1</x:t>
  </x:si>
  <x:si>
    <x:t xml:space="preserve">Cerchas y Costaneras de Acero Galvanizado</x:t>
  </x:si>
  <x:si>
    <x:t xml:space="preserve">PPTO fila 46</x:t>
  </x:si>
  <x:si>
    <x:t xml:space="preserve">B.1.6.1</x:t>
  </x:si>
  <x:si>
    <x:t xml:space="preserve">Aislación Papel Impermeabilizante</x:t>
  </x:si>
  <x:si>
    <x:t xml:space="preserve">PPTO fila 48</x:t>
  </x:si>
  <x:si>
    <x:t xml:space="preserve">B.1.6.2</x:t>
  </x:si>
  <x:si>
    <x:t xml:space="preserve">Planchas OSB e=11.1mm</x:t>
  </x:si>
  <x:si>
    <x:t xml:space="preserve">PPTO fila 49</x:t>
  </x:si>
  <x:si>
    <x:t xml:space="preserve">B.1.6.3</x:t>
  </x:si>
  <x:si>
    <x:t xml:space="preserve">Cubierta Onda Estándar</x:t>
  </x:si>
  <x:si>
    <x:t xml:space="preserve">PPTO fila 50</x:t>
  </x:si>
  <x:si>
    <x:t xml:space="preserve">B.2.1.1</x:t>
  </x:si>
  <x:si>
    <x:t xml:space="preserve">Aislante Térmico Para Muros</x:t>
  </x:si>
  <x:si>
    <x:t xml:space="preserve">PPTO fila 53</x:t>
  </x:si>
  <x:si>
    <x:t xml:space="preserve">B.2.1.2</x:t>
  </x:si>
  <x:si>
    <x:t xml:space="preserve">Aislante Térmico Para Cielo</x:t>
  </x:si>
  <x:si>
    <x:t xml:space="preserve">PPTO fila 54</x:t>
  </x:si>
  <x:si>
    <x:t xml:space="preserve">B.2.1.3</x:t>
  </x:si>
  <x:si>
    <x:t xml:space="preserve">Impermeabilización Bajo Pavimentos</x:t>
  </x:si>
  <x:si>
    <x:t xml:space="preserve">PPTO fila 55</x:t>
  </x:si>
  <x:si>
    <x:t xml:space="preserve">B.2.2/a)</x:t>
  </x:si>
  <x:si>
    <x:t xml:space="preserve">Yeso Cartón RH</x:t>
  </x:si>
  <x:si>
    <x:t xml:space="preserve">PPTO fila 57</x:t>
  </x:si>
  <x:si>
    <x:t xml:space="preserve">B.2.3/a)</x:t>
  </x:si>
  <x:si>
    <x:t xml:space="preserve">Yeso Cartón</x:t>
  </x:si>
  <x:si>
    <x:t xml:space="preserve">PPTO fila 59</x:t>
  </x:si>
  <x:si>
    <x:t xml:space="preserve">B.2.4/a)</x:t>
  </x:si>
  <x:si>
    <x:t xml:space="preserve">Forros</x:t>
  </x:si>
  <x:si>
    <x:t xml:space="preserve">PPTO fila 61</x:t>
  </x:si>
  <x:si>
    <x:t xml:space="preserve">B.2.4/b)</x:t>
  </x:si>
  <x:si>
    <x:t xml:space="preserve">Canales</x:t>
  </x:si>
  <x:si>
    <x:t xml:space="preserve">PPTO fila 62</x:t>
  </x:si>
  <x:si>
    <x:t xml:space="preserve">B.2.4/c)</x:t>
  </x:si>
  <x:si>
    <x:t xml:space="preserve">Bajadas</x:t>
  </x:si>
  <x:si>
    <x:t xml:space="preserve">PPTO fila 63</x:t>
  </x:si>
  <x:si>
    <x:t xml:space="preserve">B.2.4/d)</x:t>
  </x:si>
  <x:si>
    <x:t xml:space="preserve">Salida Ventilaciones</x:t>
  </x:si>
  <x:si>
    <x:t xml:space="preserve">PPTO fila 64</x:t>
  </x:si>
  <x:si>
    <x:t xml:space="preserve">B.2.5.1</x:t>
  </x:si>
  <x:si>
    <x:t xml:space="preserve">Cerámicos Muros</x:t>
  </x:si>
  <x:si>
    <x:t xml:space="preserve">PPTO fila 66</x:t>
  </x:si>
  <x:si>
    <x:t xml:space="preserve">B.2.5.2</x:t>
  </x:si>
  <x:si>
    <x:t xml:space="preserve">Cerámicos Pisos</x:t>
  </x:si>
  <x:si>
    <x:t xml:space="preserve">PPTO fila 67</x:t>
  </x:si>
  <x:si>
    <x:t xml:space="preserve">B.2.6.1</x:t>
  </x:si>
  <x:si>
    <x:t xml:space="preserve">Pintura Puertas Exteriores Esmalte Sintético</x:t>
  </x:si>
  <x:si>
    <x:t xml:space="preserve">PPTO fila 69</x:t>
  </x:si>
  <x:si>
    <x:t xml:space="preserve">B.2.6.2</x:t>
  </x:si>
  <x:si>
    <x:t xml:space="preserve">Pintura Interior</x:t>
  </x:si>
  <x:si>
    <x:t xml:space="preserve">PPTO fila 70</x:t>
  </x:si>
  <x:si>
    <x:t xml:space="preserve">B.2.7.1/a)</x:t>
  </x:si>
  <x:si>
    <x:t xml:space="preserve">P1 / Madera Puertas</x:t>
  </x:si>
  <x:si>
    <x:t xml:space="preserve">PPTO fila 73</x:t>
  </x:si>
  <x:si>
    <x:t xml:space="preserve">B.2.7.1/b)</x:t>
  </x:si>
  <x:si>
    <x:t xml:space="preserve">P2 / Madera Puertas</x:t>
  </x:si>
  <x:si>
    <x:t xml:space="preserve">PPTO fila 74</x:t>
  </x:si>
  <x:si>
    <x:t xml:space="preserve">B.2.7.1/c)</x:t>
  </x:si>
  <x:si>
    <x:t xml:space="preserve">P3 / Madera Puertas</x:t>
  </x:si>
  <x:si>
    <x:t xml:space="preserve">PPTO fila 75</x:t>
  </x:si>
  <x:si>
    <x:t xml:space="preserve">B.2.7.1/d)</x:t>
  </x:si>
  <x:si>
    <x:t xml:space="preserve">P4 / Madera Puertas</x:t>
  </x:si>
  <x:si>
    <x:t xml:space="preserve">PPTO fila 76</x:t>
  </x:si>
  <x:si>
    <x:t xml:space="preserve">B.2.7.2/a)</x:t>
  </x:si>
  <x:si>
    <x:t xml:space="preserve">P1 / Marcos</x:t>
  </x:si>
  <x:si>
    <x:t xml:space="preserve">PPTO fila 78</x:t>
  </x:si>
  <x:si>
    <x:t xml:space="preserve">B.2.7.2/b)</x:t>
  </x:si>
  <x:si>
    <x:t xml:space="preserve">P2 / Marcos</x:t>
  </x:si>
  <x:si>
    <x:t xml:space="preserve">PPTO fila 79</x:t>
  </x:si>
  <x:si>
    <x:t xml:space="preserve">B.2.7.2/c)</x:t>
  </x:si>
  <x:si>
    <x:t xml:space="preserve">P3 / Marcos</x:t>
  </x:si>
  <x:si>
    <x:t xml:space="preserve">PPTO fila 80</x:t>
  </x:si>
  <x:si>
    <x:t xml:space="preserve">B.2.7.2/d)</x:t>
  </x:si>
  <x:si>
    <x:t xml:space="preserve">P4 / Marcos</x:t>
  </x:si>
  <x:si>
    <x:t xml:space="preserve">PPTO fila 81</x:t>
  </x:si>
  <x:si>
    <x:t xml:space="preserve">B.2.8/a)</x:t>
  </x:si>
  <x:si>
    <x:t xml:space="preserve">Bisagras</x:t>
  </x:si>
  <x:si>
    <x:t xml:space="preserve">PPTO fila 83</x:t>
  </x:si>
  <x:si>
    <x:t xml:space="preserve">B.2.8/b)</x:t>
  </x:si>
  <x:si>
    <x:t xml:space="preserve">Topes de Goma</x:t>
  </x:si>
  <x:si>
    <x:t xml:space="preserve">PPTO fila 84</x:t>
  </x:si>
  <x:si>
    <x:t xml:space="preserve">B.2.8/c)</x:t>
  </x:si>
  <x:si>
    <x:t xml:space="preserve">Cerraduras</x:t>
  </x:si>
  <x:si>
    <x:t xml:space="preserve">PPTO fila 85</x:t>
  </x:si>
  <x:si>
    <x:t xml:space="preserve">B.2.8/d)</x:t>
  </x:si>
  <x:si>
    <x:t xml:space="preserve">Picaporte de Uñeta</x:t>
  </x:si>
  <x:si>
    <x:t xml:space="preserve">PPTO fila 86</x:t>
  </x:si>
  <x:si>
    <x:t xml:space="preserve">B.2.9.1</x:t>
  </x:si>
  <x:si>
    <x:t xml:space="preserve">Ventanas Con Marco De Aluminio Blanco</x:t>
  </x:si>
  <x:si>
    <x:t xml:space="preserve">PPTO fila 88</x:t>
  </x:si>
  <x:si>
    <x:t xml:space="preserve">B.2.9.2</x:t>
  </x:si>
  <x:si>
    <x:t xml:space="preserve">Quincallería</x:t>
  </x:si>
  <x:si>
    <x:t xml:space="preserve">PPTO fila 89</x:t>
  </x:si>
  <x:si>
    <x:t xml:space="preserve">B.2.10</x:t>
  </x:si>
  <x:si>
    <x:t xml:space="preserve">PROTECCIONES METALICAS TIPO QUEBRAVISTA</x:t>
  </x:si>
  <x:si>
    <x:t xml:space="preserve">PPTO fila 90</x:t>
  </x:si>
  <x:si>
    <x:t xml:space="preserve">B.2.11</x:t>
  </x:si>
  <x:si>
    <x:t xml:space="preserve">CORNISAS</x:t>
  </x:si>
  <x:si>
    <x:t xml:space="preserve">PPTO fila 91</x:t>
  </x:si>
  <x:si>
    <x:t xml:space="preserve">C.1.1.1</x:t>
  </x:si>
  <x:si>
    <x:t xml:space="preserve">EMT Ø32mm</x:t>
  </x:si>
  <x:si>
    <x:t xml:space="preserve">PPTO fila 96</x:t>
  </x:si>
  <x:si>
    <x:t xml:space="preserve">C.1.1.2</x:t>
  </x:si>
  <x:si>
    <x:t xml:space="preserve">Conductor Concentrico 2x6mm2</x:t>
  </x:si>
  <x:si>
    <x:t xml:space="preserve">PPTO fila 97</x:t>
  </x:si>
  <x:si>
    <x:t xml:space="preserve">C.1.1.3</x:t>
  </x:si>
  <x:si>
    <x:t xml:space="preserve">Medidor BT1</x:t>
  </x:si>
  <x:si>
    <x:t xml:space="preserve">PPTO fila 98</x:t>
  </x:si>
  <x:si>
    <x:t xml:space="preserve">C.1.1.4</x:t>
  </x:si>
  <x:si>
    <x:t xml:space="preserve">Automaticos Saime 25 A</x:t>
  </x:si>
  <x:si>
    <x:t xml:space="preserve">PPTO fila 99</x:t>
  </x:si>
  <x:si>
    <x:t xml:space="preserve">C.1.1.5</x:t>
  </x:si>
  <x:si>
    <x:t xml:space="preserve">Caja proteccion empalme 500×300×250mm</x:t>
  </x:si>
  <x:si>
    <x:t xml:space="preserve">PPTO fila 100</x:t>
  </x:si>
  <x:si>
    <x:t xml:space="preserve">C.1.1.6</x:t>
  </x:si>
  <x:si>
    <x:t xml:space="preserve">Malla tierra de proteccion y servicio 2×2m</x:t>
  </x:si>
  <x:si>
    <x:t xml:space="preserve">PPTO fila 101</x:t>
  </x:si>
  <x:si>
    <x:t xml:space="preserve">C.1.2.1</x:t>
  </x:si>
  <x:si>
    <x:t xml:space="preserve">Tablero Metalico 1200x800x300mm</x:t>
  </x:si>
  <x:si>
    <x:t xml:space="preserve">PPTO fila 103</x:t>
  </x:si>
  <x:si>
    <x:t xml:space="preserve">C.1.2.4</x:t>
  </x:si>
  <x:si>
    <x:t xml:space="preserve">Automaticos 25A</x:t>
  </x:si>
  <x:si>
    <x:t xml:space="preserve">PPTO fila 104</x:t>
  </x:si>
  <x:si>
    <x:t xml:space="preserve">C.1.2.5</x:t>
  </x:si>
  <x:si>
    <x:t xml:space="preserve">Automaticos 16A</x:t>
  </x:si>
  <x:si>
    <x:t xml:space="preserve">PPTO fila 105</x:t>
  </x:si>
  <x:si>
    <x:t xml:space="preserve">C.1.2.6</x:t>
  </x:si>
  <x:si>
    <x:t xml:space="preserve">Automaticos 10A</x:t>
  </x:si>
  <x:si>
    <x:t xml:space="preserve">PPTO fila 106</x:t>
  </x:si>
  <x:si>
    <x:t xml:space="preserve">C.1.2.7</x:t>
  </x:si>
  <x:si>
    <x:t xml:space="preserve">P. Diferencial 2x25A</x:t>
  </x:si>
  <x:si>
    <x:t xml:space="preserve">PPTO fila 107</x:t>
  </x:si>
  <x:si>
    <x:t xml:space="preserve">C.1.3.1</x:t>
  </x:si>
  <x:si>
    <x:t xml:space="preserve">Conductor libre halógeno (EVA) 2.5MM</x:t>
  </x:si>
  <x:si>
    <x:t xml:space="preserve">PPTO fila 109</x:t>
  </x:si>
  <x:si>
    <x:t xml:space="preserve">C.1.3.2</x:t>
  </x:si>
  <x:si>
    <x:t xml:space="preserve">Tuberías libre halógeno 20MMx3MTS</x:t>
  </x:si>
  <x:si>
    <x:t xml:space="preserve">PPTO fila 110</x:t>
  </x:si>
  <x:si>
    <x:t xml:space="preserve">C.1.3.3</x:t>
  </x:si>
  <x:si>
    <x:t xml:space="preserve">Caja de derivación</x:t>
  </x:si>
  <x:si>
    <x:t xml:space="preserve">PPTO fila 111</x:t>
  </x:si>
  <x:si>
    <x:t xml:space="preserve">C.1.3.4</x:t>
  </x:si>
  <x:si>
    <x:t xml:space="preserve">Enchufe triple</x:t>
  </x:si>
  <x:si>
    <x:t xml:space="preserve">PPTO fila 112</x:t>
  </x:si>
  <x:si>
    <x:t xml:space="preserve">C.1.4.1</x:t>
  </x:si>
  <x:si>
    <x:t xml:space="preserve">Conductor libre halógeno (EVA) 1.5MM</x:t>
  </x:si>
  <x:si>
    <x:t xml:space="preserve">PPTO fila 114</x:t>
  </x:si>
  <x:si>
    <x:t xml:space="preserve">C.1.4.2</x:t>
  </x:si>
  <x:si>
    <x:t xml:space="preserve">Tubería libre halógeno 20MMx3 MTS</x:t>
  </x:si>
  <x:si>
    <x:t xml:space="preserve">PPTO fila 115</x:t>
  </x:si>
  <x:si>
    <x:t xml:space="preserve">C.1.4.3</x:t>
  </x:si>
  <x:si>
    <x:t xml:space="preserve">Cajas de derivación</x:t>
  </x:si>
  <x:si>
    <x:t xml:space="preserve">PPTO fila 116</x:t>
  </x:si>
  <x:si>
    <x:t xml:space="preserve">C.1.4.4</x:t>
  </x:si>
  <x:si>
    <x:t xml:space="preserve">Interruptor simple</x:t>
  </x:si>
  <x:si>
    <x:t xml:space="preserve">PPTO fila 117</x:t>
  </x:si>
  <x:si>
    <x:t xml:space="preserve">C.1.4.5</x:t>
  </x:si>
  <x:si>
    <x:t xml:space="preserve">Interruptor doble</x:t>
  </x:si>
  <x:si>
    <x:t xml:space="preserve">PPTO fila 118</x:t>
  </x:si>
  <x:si>
    <x:t xml:space="preserve">C.1.4.6</x:t>
  </x:si>
  <x:si>
    <x:t xml:space="preserve">Interruptor triple</x:t>
  </x:si>
  <x:si>
    <x:t xml:space="preserve">PPTO fila 119</x:t>
  </x:si>
  <x:si>
    <x:t xml:space="preserve">C.1.4.7/a)</x:t>
  </x:si>
  <x:si>
    <x:t xml:space="preserve">Plafón portalámpara SSHH</x:t>
  </x:si>
  <x:si>
    <x:t xml:space="preserve">PPTO fila 121</x:t>
  </x:si>
  <x:si>
    <x:t xml:space="preserve">C.1.4.7/b)</x:t>
  </x:si>
  <x:si>
    <x:t xml:space="preserve">Plafón portalámpara Cocina y Bodega</x:t>
  </x:si>
  <x:si>
    <x:t xml:space="preserve">PPTO fila 122</x:t>
  </x:si>
  <x:si>
    <x:t xml:space="preserve">C.1.4.7/c)</x:t>
  </x:si>
  <x:si>
    <x:t xml:space="preserve">Equipo Cielo sobrepuestos</x:t>
  </x:si>
  <x:si>
    <x:t xml:space="preserve">PPTO fila 123</x:t>
  </x:si>
  <x:si>
    <x:t xml:space="preserve">C.1.4.7/d)</x:t>
  </x:si>
  <x:si>
    <x:t xml:space="preserve">Equipo Exteriores</x:t>
  </x:si>
  <x:si>
    <x:t xml:space="preserve">PPTO fila 124</x:t>
  </x:si>
  <x:si>
    <x:t xml:space="preserve">C.1.4.7/e)</x:t>
  </x:si>
  <x:si>
    <x:t xml:space="preserve">Equipos Halógenos</x:t>
  </x:si>
  <x:si>
    <x:t xml:space="preserve">PPTO fila 125</x:t>
  </x:si>
  <x:si>
    <x:t xml:space="preserve">C.1.4.7/f)</x:t>
  </x:si>
  <x:si>
    <x:t xml:space="preserve">Equipos de Emergencia</x:t>
  </x:si>
  <x:si>
    <x:t xml:space="preserve">PPTO fila 126</x:t>
  </x:si>
  <x:si>
    <x:t xml:space="preserve">C.2.1.1</x:t>
  </x:si>
  <x:si>
    <x:t xml:space="preserve">Excavación en zanja de 0-2 (m)</x:t>
  </x:si>
  <x:si>
    <x:t xml:space="preserve">PPTO fila 129</x:t>
  </x:si>
  <x:si>
    <x:t xml:space="preserve">C.2.1.2</x:t>
  </x:si>
  <x:si>
    <x:t xml:space="preserve">Cama apoyo tuberías</x:t>
  </x:si>
  <x:si>
    <x:t xml:space="preserve">PPTO fila 130</x:t>
  </x:si>
  <x:si>
    <x:t xml:space="preserve">C.2.1.3</x:t>
  </x:si>
  <x:si>
    <x:t xml:space="preserve">Relleno de zanjas con material de obras</x:t>
  </x:si>
  <x:si>
    <x:t xml:space="preserve">PPTO fila 131</x:t>
  </x:si>
  <x:si>
    <x:t xml:space="preserve">C.2.2.1/a)</x:t>
  </x:si>
  <x:si>
    <x:t xml:space="preserve">Cañeria cobre 1/2" Tipo L</x:t>
  </x:si>
  <x:si>
    <x:t xml:space="preserve">PPTO fila 134</x:t>
  </x:si>
  <x:si>
    <x:t xml:space="preserve">C.2.2.1/b)</x:t>
  </x:si>
  <x:si>
    <x:t xml:space="preserve">Cañeria cobre 3/4" Tipo L</x:t>
  </x:si>
  <x:si>
    <x:t xml:space="preserve">PPTO fila 135</x:t>
  </x:si>
  <x:si>
    <x:t xml:space="preserve">C.2.2.1/c)</x:t>
  </x:si>
  <x:si>
    <x:t xml:space="preserve">Cañeria cobre 1" Tipo L</x:t>
  </x:si>
  <x:si>
    <x:t xml:space="preserve">PPTO fila 136</x:t>
  </x:si>
  <x:si>
    <x:t xml:space="preserve">C.2.2.1/d)</x:t>
  </x:si>
  <x:si>
    <x:t xml:space="preserve">Piezas Especiales</x:t>
  </x:si>
  <x:si>
    <x:t xml:space="preserve">KG</x:t>
  </x:si>
  <x:si>
    <x:t xml:space="preserve">PPTO fila 137</x:t>
  </x:si>
  <x:si>
    <x:t xml:space="preserve">C.2.2.2/a)</x:t>
  </x:si>
  <x:si>
    <x:t xml:space="preserve">Cañeria cobre 1/2" Tipo M</x:t>
  </x:si>
  <x:si>
    <x:t xml:space="preserve">PPTO fila 139</x:t>
  </x:si>
  <x:si>
    <x:t xml:space="preserve">C.2.2.2/b)</x:t>
  </x:si>
  <x:si>
    <x:t xml:space="preserve">Cañeria cobre 3/4" Tipo M</x:t>
  </x:si>
  <x:si>
    <x:t xml:space="preserve">PPTO fila 140</x:t>
  </x:si>
  <x:si>
    <x:t xml:space="preserve">C.2.2.2/c)</x:t>
  </x:si>
  <x:si>
    <x:t xml:space="preserve">Cañeria cobre 1" Tipo M</x:t>
  </x:si>
  <x:si>
    <x:t xml:space="preserve">PPTO fila 141</x:t>
  </x:si>
  <x:si>
    <x:t xml:space="preserve">C.2.2.2/d)</x:t>
  </x:si>
  <x:si>
    <x:t xml:space="preserve">Piezas especiales</x:t>
  </x:si>
  <x:si>
    <x:t xml:space="preserve">PPTO fila 142</x:t>
  </x:si>
  <x:si>
    <x:t xml:space="preserve">C.2.2.3</x:t>
  </x:si>
  <x:si>
    <x:t xml:space="preserve">Limpieza y Desinfección de la Línea</x:t>
  </x:si>
  <x:si>
    <x:t xml:space="preserve">PPTO fila 143</x:t>
  </x:si>
  <x:si>
    <x:t xml:space="preserve">C.2.3.1/a)</x:t>
  </x:si>
  <x:si>
    <x:t xml:space="preserve">Instalación de Arranque domiciliario 0-20 m</x:t>
  </x:si>
  <x:si>
    <x:t xml:space="preserve">PPTO fila 146</x:t>
  </x:si>
  <x:si>
    <x:t xml:space="preserve">C.2.3.1/b)</x:t>
  </x:si>
  <x:si>
    <x:t xml:space="preserve">Conexión a matriz extte. PVC 110 mm</x:t>
  </x:si>
  <x:si>
    <x:t xml:space="preserve">PPTO fila 147</x:t>
  </x:si>
  <x:si>
    <x:t xml:space="preserve">C.3.1.1</x:t>
  </x:si>
  <x:si>
    <x:t xml:space="preserve">PPTO fila 150</x:t>
  </x:si>
  <x:si>
    <x:t xml:space="preserve">C.3.1.2</x:t>
  </x:si>
  <x:si>
    <x:t xml:space="preserve">PPTO fila 151</x:t>
  </x:si>
  <x:si>
    <x:t xml:space="preserve">C.3.1.3</x:t>
  </x:si>
  <x:si>
    <x:t xml:space="preserve">PPTO fila 152</x:t>
  </x:si>
  <x:si>
    <x:t xml:space="preserve">C.3.2.1/a)</x:t>
  </x:si>
  <x:si>
    <x:t xml:space="preserve">Tuberia PVC Sanitario Gris, D=40mm</x:t>
  </x:si>
  <x:si>
    <x:t xml:space="preserve">PPTO fila 155</x:t>
  </x:si>
  <x:si>
    <x:t xml:space="preserve">C.3.2.1/b)</x:t>
  </x:si>
  <x:si>
    <x:t xml:space="preserve">Tuberia PVC Sanitario Gris, D=75mm</x:t>
  </x:si>
  <x:si>
    <x:t xml:space="preserve">PPTO fila 156</x:t>
  </x:si>
  <x:si>
    <x:t xml:space="preserve">C.3.2.1/c)</x:t>
  </x:si>
  <x:si>
    <x:t xml:space="preserve">Tuberia PVC Sanitario Gris, D=110mm</x:t>
  </x:si>
  <x:si>
    <x:t xml:space="preserve">PPTO fila 157</x:t>
  </x:si>
  <x:si>
    <x:t xml:space="preserve">C.3.2.1/d)</x:t>
  </x:si>
  <x:si>
    <x:t xml:space="preserve">PPTO fila 158</x:t>
  </x:si>
  <x:si>
    <x:t xml:space="preserve">C.3.2.2/a)</x:t>
  </x:si>
  <x:si>
    <x:t xml:space="preserve">PPTO fila 160</x:t>
  </x:si>
  <x:si>
    <x:t xml:space="preserve">C.3.2.2/b)</x:t>
  </x:si>
  <x:si>
    <x:t xml:space="preserve">PPTO fila 161</x:t>
  </x:si>
  <x:si>
    <x:t xml:space="preserve">C.3.2.2/c)</x:t>
  </x:si>
  <x:si>
    <x:t xml:space="preserve">PPTO fila 162</x:t>
  </x:si>
  <x:si>
    <x:t xml:space="preserve">C.3.2.2/d)</x:t>
  </x:si>
  <x:si>
    <x:t xml:space="preserve">PPTO fila 163</x:t>
  </x:si>
  <x:si>
    <x:t xml:space="preserve">C.3.3.1</x:t>
  </x:si>
  <x:si>
    <x:t xml:space="preserve">Cámara de inspección Domiciliaria 0 &lt; Hm &lt; 2m</x:t>
  </x:si>
  <x:si>
    <x:t xml:space="preserve">PPTO fila 165</x:t>
  </x:si>
  <x:si>
    <x:t xml:space="preserve">C.3.4.1</x:t>
  </x:si>
  <x:si>
    <x:t xml:space="preserve">Unión Domiciliaria (incluye última cámara)</x:t>
  </x:si>
  <x:si>
    <x:t xml:space="preserve">PPTO fila 167</x:t>
  </x:si>
  <x:si>
    <x:t xml:space="preserve">C.3.4.2</x:t>
  </x:si>
  <x:si>
    <x:t xml:space="preserve">Rotura y Reposición de pavimentos</x:t>
  </x:si>
  <x:si>
    <x:t xml:space="preserve">PPTO fila 168</x:t>
  </x:si>
  <x:si>
    <x:t xml:space="preserve">C.4/a)</x:t>
  </x:si>
  <x:si>
    <x:t xml:space="preserve">Espejo mural</x:t>
  </x:si>
  <x:si>
    <x:t xml:space="preserve">PPTO fila 170</x:t>
  </x:si>
  <x:si>
    <x:t xml:space="preserve">C.4/b).1</x:t>
  </x:si>
  <x:si>
    <x:t xml:space="preserve">Barra abatible 60cm</x:t>
  </x:si>
  <x:si>
    <x:t xml:space="preserve">PPTO fila 172</x:t>
  </x:si>
  <x:si>
    <x:t xml:space="preserve">C.4/b).2</x:t>
  </x:si>
  <x:si>
    <x:t xml:space="preserve">Barra Angular Muro Izquierda 86</x:t>
  </x:si>
  <x:si>
    <x:t xml:space="preserve">PPTO fila 173</x:t>
  </x:si>
  <x:si>
    <x:t xml:space="preserve">C.4/c)</x:t>
  </x:si>
  <x:si>
    <x:t xml:space="preserve">Portarrollo</x:t>
  </x:si>
  <x:si>
    <x:t xml:space="preserve">PPTO fila 174</x:t>
  </x:si>
  <x:si>
    <x:t xml:space="preserve">C.4/d)</x:t>
  </x:si>
  <x:si>
    <x:t xml:space="preserve">Dispensador de jabón líquido</x:t>
  </x:si>
  <x:si>
    <x:t xml:space="preserve">PPTO fila 175</x:t>
  </x:si>
  <x:si>
    <x:t xml:space="preserve">C.4/e)</x:t>
  </x:si>
  <x:si>
    <x:t xml:space="preserve">Lavamos adulto</x:t>
  </x:si>
  <x:si>
    <x:t xml:space="preserve">PPTO fila 176</x:t>
  </x:si>
  <x:si>
    <x:t xml:space="preserve">C.4/f)</x:t>
  </x:si>
  <x:si>
    <x:t xml:space="preserve">WC</x:t>
  </x:si>
  <x:si>
    <x:t xml:space="preserve">PPTO fila 177</x:t>
  </x:si>
  <x:si>
    <x:t xml:space="preserve">C.4/g)</x:t>
  </x:si>
  <x:si>
    <x:t xml:space="preserve">WC Accesible</x:t>
  </x:si>
  <x:si>
    <x:t xml:space="preserve">PPTO fila 178</x:t>
  </x:si>
  <x:si>
    <x:t xml:space="preserve">C.4/h)</x:t>
  </x:si>
  <x:si>
    <x:t xml:space="preserve">Llaves lavamanos</x:t>
  </x:si>
  <x:si>
    <x:t xml:space="preserve">PPTO fila 179</x:t>
  </x:si>
  <x:si>
    <x:t xml:space="preserve">C.4/i)</x:t>
  </x:si>
  <x:si>
    <x:t xml:space="preserve">Llaves de paso</x:t>
  </x:si>
  <x:si>
    <x:t xml:space="preserve">PPTO fila 180</x:t>
  </x:si>
  <x:si>
    <x:t xml:space="preserve">C.4/j)</x:t>
  </x:si>
  <x:si>
    <x:t xml:space="preserve">Sifones</x:t>
  </x:si>
  <x:si>
    <x:t xml:space="preserve">PPTO fila 181</x:t>
  </x:si>
  <x:si>
    <x:t xml:space="preserve">C.4/k)</x:t>
  </x:si>
  <x:si>
    <x:t xml:space="preserve">Lavaplatos con Mueble</x:t>
  </x:si>
  <x:si>
    <x:t xml:space="preserve">PPTO fila 182</x:t>
  </x:si>
  <x:si>
    <x:t xml:space="preserve">C.4/l)</x:t>
  </x:si>
  <x:si>
    <x:t xml:space="preserve">Llave lavaplatos</x:t>
  </x:si>
  <x:si>
    <x:t xml:space="preserve">PPTO fila 183</x:t>
  </x:si>
  <x:si>
    <x:t xml:space="preserve">D.1</x:t>
  </x:si>
  <x:si>
    <x:t xml:space="preserve">CIERRE PERIMETRAL</x:t>
  </x:si>
  <x:si>
    <x:t xml:space="preserve">PPTO fila 186</x:t>
  </x:si>
  <x:si>
    <x:t xml:space="preserve">D.2</x:t>
  </x:si>
  <x:si>
    <x:t xml:space="preserve">PUERTA DE ACCESO</x:t>
  </x:si>
  <x:si>
    <x:t xml:space="preserve">PPTO fila 187</x:t>
  </x:si>
  <x:si>
    <x:t xml:space="preserve">D.3</x:t>
  </x:si>
  <x:si>
    <x:t xml:space="preserve">DEFENSAS DE MURO</x:t>
  </x:si>
  <x:si>
    <x:t xml:space="preserve">PPTO fila 188</x:t>
  </x:si>
  <x:si>
    <x:t xml:space="preserve">D.4</x:t>
  </x:si>
  <x:si>
    <x:t xml:space="preserve">TERRAZA ACCESO</x:t>
  </x:si>
  <x:si>
    <x:t xml:space="preserve">PPTO fila 189</x:t>
  </x:si>
  <x:si>
    <x:t xml:space="preserve">E.1</x:t>
  </x:si>
  <x:si>
    <x:t xml:space="preserve">ESCAÑO INCLUSIVO</x:t>
  </x:si>
  <x:si>
    <x:t xml:space="preserve">PPTO fila 192</x:t>
  </x:si>
  <x:si>
    <x:t xml:space="preserve">F.1</x:t>
  </x:si>
  <x:si>
    <x:t xml:space="preserve">PREPARACIÓN DE SUELO</x:t>
  </x:si>
  <x:si>
    <x:t xml:space="preserve">PPTO fila 195</x:t>
  </x:si>
  <x:si>
    <x:t xml:space="preserve">F.2</x:t>
  </x:si>
  <x:si>
    <x:t xml:space="preserve">AGAVE ATTENUATA</x:t>
  </x:si>
  <x:si>
    <x:t xml:space="preserve">PPTO fila 196</x:t>
  </x:si>
  <x:si>
    <x:t xml:space="preserve">F.3</x:t>
  </x:si>
  <x:si>
    <x:t xml:space="preserve">CARDENAL</x:t>
  </x:si>
  <x:si>
    <x:t xml:space="preserve">PPTO fila 197</x:t>
  </x:si>
  <x:si>
    <x:t xml:space="preserve">F.4</x:t>
  </x:si>
  <x:si>
    <x:t xml:space="preserve">ADELFA</x:t>
  </x:si>
  <x:si>
    <x:t xml:space="preserve">PPTO fila 198</x:t>
  </x:si>
  <x:si>
    <x:t xml:space="preserve">F.5</x:t>
  </x:si>
  <x:si>
    <x:t xml:space="preserve">VISCOTE</x:t>
  </x:si>
  <x:si>
    <x:t xml:space="preserve">PPTO fila 199</x:t>
  </x:si>
  <x:si>
    <x:t xml:space="preserve">F.6</x:t>
  </x:si>
  <x:si>
    <x:t xml:space="preserve">JACARANDÁ</x:t>
  </x:si>
  <x:si>
    <x:t xml:space="preserve">PPTO fila 200</x:t>
  </x:si>
  <x:si>
    <x:t xml:space="preserve">G.1</x:t>
  </x:si>
  <x:si>
    <x:t xml:space="preserve">INSTALACIÓN PLACA RECORDATORIA</x:t>
  </x:si>
  <x:si>
    <x:t xml:space="preserve">PPTO fila 203</x:t>
  </x:si>
  <x:si>
    <x:t xml:space="preserve">G.2</x:t>
  </x:si>
  <x:si>
    <x:t xml:space="preserve">ASEO GENERAL</x:t>
  </x:si>
  <x:si>
    <x:t xml:space="preserve">PPTO fila 204</x:t>
  </x:si>
  <x:si>
    <x:t xml:space="preserve">COMPENSACIÓN DE LA OFERTA Y COMPARACIÓN</x:t>
  </x:si>
  <x:si>
    <x:t xml:space="preserve">Gastos generales 15%</x:t>
  </x:si>
  <x:si>
    <x:t xml:space="preserve">Utilidad propuesta 10%</x:t>
  </x:si>
  <x:si>
    <x:t xml:space="preserve">IVA 19%</x:t>
  </x:si>
  <x:si>
    <x:t xml:space="preserve">Oferta total redondeada</x:t>
  </x:si>
  <x:si>
    <x:t xml:space="preserve">Ahorro para el mandante</x:t>
  </x:si>
  <x:si>
    <x:t xml:space="preserve">Descuento frente al techo</x:t>
  </x:si>
  <x:si>
    <x:t xml:space="preserve">Oferta con utilidad original 15%</x:t>
  </x:si>
  <x:si>
    <x:t xml:space="preserve">Ahorro por menor utilidad</x:t>
  </x:si>
  <x:si>
    <x:t xml:space="preserve">La rebaja proviene del margen ofertado y precios unitarios referenciales, sin retirar partidas. Revisar cotizaciones, cubicación de terreno, fletes, garantías y dotación antes de presentar una oferta real.</x:t>
  </x:si>
  <x:si>
    <x:t xml:space="preserve">GASTOS GENERALES: DISTRIBUCIÓN DEL 15%</x:t>
  </x:si>
  <x:si>
    <x:t xml:space="preserve">Concepto</x:t>
  </x:si>
  <x:si>
    <x:t xml:space="preserve">Proporción GG</x:t>
  </x:si>
  <x:si>
    <x:t xml:space="preserve">Monto neto</x:t>
  </x:si>
  <x:si>
    <x:t xml:space="preserve">Alcance</x:t>
  </x:si>
  <x:si>
    <x:t xml:space="preserve">Administración y oficina técnica</x:t>
  </x:si>
  <x:si>
    <x:t xml:space="preserve">Administración de obra, coordinación y estados de pago</x:t>
  </x:si>
  <x:si>
    <x:t xml:space="preserve">Calidad y prevención</x:t>
  </x:si>
  <x:si>
    <x:t xml:space="preserve">Inspecciones, control documental, prevención y ensayos</x:t>
  </x:si>
  <x:si>
    <x:t xml:space="preserve">Garantías, seguros y permisos</x:t>
  </x:si>
  <x:si>
    <x:t xml:space="preserve">Costos de gestión y contratación</x:t>
  </x:si>
  <x:si>
    <x:t xml:space="preserve">Comunicaciones y gastos de oficina</x:t>
  </x:si>
  <x:si>
    <x:t xml:space="preserve">Documentación, consumibles y conectividad</x:t>
  </x:si>
  <x:si>
    <x:t xml:space="preserve">Reserva operativa</x:t>
  </x:si>
  <x:si>
    <x:t xml:space="preserve">Imprevistos menores y coordinación de suministros</x:t>
  </x:si>
  <x:si>
    <x:t xml:space="preserve">CONCORDANCIA PRESUPUESTO - PROGRAMA</x:t>
  </x:si>
  <x:si>
    <x:t xml:space="preserve">N° partidas</x:t>
  </x:si>
  <x:si>
    <x:t xml:space="preserve">Alcance adicional</x:t>
  </x:si>
  <x:si>
    <x:t xml:space="preserve">Faenas, cierres provisorios y limpieza inicial</x:t>
  </x:si>
  <x:si>
    <x:t xml:space="preserve">Partidas detalladas identificadas por código</x:t>
  </x:si>
  <x:si>
    <x:t xml:space="preserve">Incluido en costos de instalaciones de faenas</x:t>
  </x:si>
  <x:si>
    <x:t xml:space="preserve">Pruebas incluidas en redes; no duplicar costo</x:t>
  </x:si>
  <x:si>
    <x:t xml:space="preserve">Incluye terraza y preparación de suelo exterior</x:t>
  </x:si>
  <x:si>
    <x:t xml:space="preserve">Incluye cierre definitivo, defensas y mobiliario</x:t>
  </x:si>
  <x:si>
    <x:t xml:space="preserve">Incluye paisajismo, placa y aseo final</x:t>
  </x:si>
  <x:si>
    <x:t xml:space="preserve">PASO 7 | CURVAS S FÍSICA Y FINANCIERA</x:t>
  </x:si>
  <x:si>
    <x:t xml:space="preserve">Avance físico ponderado por jornadas base de las 22 actividades (no suma unidades heterogéneas). Avance financiero: costo directo y venta neta distribuidos uniformemente en el intervalo de cada partida.</x:t>
  </x:si>
  <x:si>
    <x:t xml:space="preserve">Vistas de entrega: 08A_Curva_S_Fisica y 08B_Curva_S_Financiera.</x:t>
  </x:si>
  <x:si>
    <x:t xml:space="preserve">Semana</x:t>
  </x:si>
  <x:si>
    <x:t xml:space="preserve">Desde</x:t>
  </x:si>
  <x:si>
    <x:t xml:space="preserve">Hasta</x:t>
  </x:si>
  <x:si>
    <x:t xml:space="preserve">Físico período</x:t>
  </x:si>
  <x:si>
    <x:t xml:space="preserve">Físico acumulado</x:t>
  </x:si>
  <x:si>
    <x:t xml:space="preserve">CD período</x:t>
  </x:si>
  <x:si>
    <x:t xml:space="preserve">Venta neta acum.</x:t>
  </x:si>
  <x:si>
    <x:t xml:space="preserve">Sem 1</x:t>
  </x:si>
  <x:si>
    <x:t xml:space="preserve">Sem 2</x:t>
  </x:si>
  <x:si>
    <x:t xml:space="preserve">Sem 3</x:t>
  </x:si>
  <x:si>
    <x:t xml:space="preserve">Sem 4</x:t>
  </x:si>
  <x:si>
    <x:t xml:space="preserve">Sem 5</x:t>
  </x:si>
  <x:si>
    <x:t xml:space="preserve">Sem 6</x:t>
  </x:si>
  <x:si>
    <x:t xml:space="preserve">Sem 7</x:t>
  </x:si>
  <x:si>
    <x:t xml:space="preserve">Sem 8</x:t>
  </x:si>
  <x:si>
    <x:t xml:space="preserve">Sem 9</x:t>
  </x:si>
  <x:si>
    <x:t xml:space="preserve">Sem 10</x:t>
  </x:si>
  <x:si>
    <x:t xml:space="preserve">Sem 11</x:t>
  </x:si>
  <x:si>
    <x:t xml:space="preserve">Sem 12</x:t>
  </x:si>
  <x:si>
    <x:t xml:space="preserve">Sem 13</x:t>
  </x:si>
  <x:si>
    <x:t xml:space="preserve">Sem 14</x:t>
  </x:si>
  <x:si>
    <x:t xml:space="preserve">Sem 15</x:t>
  </x:si>
  <x:si>
    <x:t xml:space="preserve">Sem 16</x:t>
  </x:si>
  <x:si>
    <x:t xml:space="preserve">Sem 17</x:t>
  </x:si>
  <x:si>
    <x:t xml:space="preserve">Sem 18</x:t>
  </x:si>
  <x:si>
    <x:t xml:space="preserve">Sem 19</x:t>
  </x:si>
  <x:si>
    <x:t xml:space="preserve">Sem 20</x:t>
  </x:si>
  <x:si>
    <x:t xml:space="preserve">Sem 21</x:t>
  </x:si>
  <x:si>
    <x:t xml:space="preserve">Sem 22</x:t>
  </x:si>
  <x:si>
    <x:t xml:space="preserve">PASO 10 · CARÁTULA Y RESUMEN DE ESTADOS DE PAGO · ES3 IND. 11</x:t>
  </x:si>
  <x:si>
    <x:t xml:space="preserve">Estado de pago N°</x:t>
  </x:si>
  <x:si>
    <x:t xml:space="preserve">Proyecto</x:t>
  </x:si>
  <x:si>
    <x:t xml:space="preserve">Sede Social El Bosque</x:t>
  </x:si>
  <x:si>
    <x:t xml:space="preserve">Ubicación</x:t>
  </x:si>
  <x:si>
    <x:t xml:space="preserve">Calle José Portales, Andacollo, Región de Coquimbo</x:t>
  </x:si>
  <x:si>
    <x:t xml:space="preserve">Constructora / RUT</x:t>
  </x:si>
  <x:si>
    <x:t xml:space="preserve">Por completar al adjudicar</x:t>
  </x:si>
  <x:si>
    <x:t xml:space="preserve">ID licitación / decreto</x:t>
  </x:si>
  <x:si>
    <x:t xml:space="preserve">Por completar con contrato</x:t>
  </x:si>
  <x:si>
    <x:t xml:space="preserve">Acta entrega de terreno</x:t>
  </x:si>
  <x:si>
    <x:t xml:space="preserve">Por completar; inicio del programa no acredita acta</x:t>
  </x:si>
  <x:si>
    <x:t xml:space="preserve">Financiamiento / domicilio / teléfono</x:t>
  </x:si>
  <x:si>
    <x:t xml:space="preserve">Por completar con documentación contractual</x:t>
  </x:si>
  <x:si>
    <x:t xml:space="preserve">Fin del programa</x:t>
  </x:si>
  <x:si>
    <x:t xml:space="preserve">Plazo corrido</x:t>
  </x:si>
  <x:si>
    <x:t xml:space="preserve">Oferta proyectada con IVA</x:t>
  </x:si>
  <x:si>
    <x:t xml:space="preserve">Corte de avance</x:t>
  </x:si>
  <x:si>
    <x:t xml:space="preserve">Venta neta acumulada producida</x:t>
  </x:si>
  <x:si>
    <x:t xml:space="preserve">Neto facturable del período</x:t>
  </x:si>
  <x:si>
    <x:t xml:space="preserve">Retención garantía (supuesto)</x:t>
  </x:si>
  <x:si>
    <x:t xml:space="preserve">Amortización anticipo</x:t>
  </x:si>
  <x:si>
    <x:t xml:space="preserve">Multas documentadas (entrada)</x:t>
  </x:si>
  <x:si>
    <x:t xml:space="preserve">Avance valorizado acumulado</x:t>
  </x:si>
  <x:si>
    <x:t xml:space="preserve">Proyección académica, no certificación. Multas base 0: supuesto, reemplazar con resolución. Retención 5% y plazo de revisión son supuestos del modelo. Firma y conformidad no emitidas.</x:t>
  </x:si>
  <x:si>
    <x:t xml:space="preserve">RESUMEN CONCORDANTE CON EL FLUJO GENERAL · SEIS EEPP</x:t>
  </x:si>
  <x:si>
    <x:t xml:space="preserve">N°</x:t>
  </x:si>
  <x:si>
    <x:t xml:space="preserve">Corte</x:t>
  </x:si>
  <x:si>
    <x:t xml:space="preserve">Conformidad</x:t>
  </x:si>
  <x:si>
    <x:t xml:space="preserve">Cobro</x:t>
  </x:si>
  <x:si>
    <x:t xml:space="preserve">Neto facturable</x:t>
  </x:si>
  <x:si>
    <x:t xml:space="preserve">Líquido previsto</x:t>
  </x:si>
  <x:si>
    <x:t xml:space="preserve">Neto acum. facturado</x:t>
  </x:si>
  <x:si>
    <x:t xml:space="preserve">Avance facturado %</x:t>
  </x:si>
  <x:si>
    <x:t xml:space="preserve">Condición</x:t>
  </x:si>
  <x:si>
    <x:t xml:space="preserve">Detalle de obra gruesa: hoja 11_EEPP_Obra_Gruesa. Resumen general: todas las 140 partidas incluidas en el flujo. Los pagos sectoriales son parte del general y no se vuelven a sumar.</x:t>
  </x:si>
  <x:si>
    <x:t xml:space="preserve">Documentos de respaldo: cubicaciones aprobadas, registro fotográfico, ensayos, certificados laborales F30-1, factura y aprobación ITO.</x:t>
  </x:si>
  <x:si>
    <x:t xml:space="preserve">Contratista: firma pendiente</x:t>
  </x:si>
  <x:si>
    <x:t xml:space="preserve">ITO: aprobación pendiente</x:t>
  </x:si>
  <x:si>
    <x:t xml:space="preserve">Municipalidad: firma pendiente</x:t>
  </x:si>
  <x:si>
    <x:t xml:space="preserve">REVISIÓN DE ENTREGA · ES3 · GRUPO 4</x:t>
  </x:si>
  <x:si>
    <x:t xml:space="preserve">Ind.</x:t>
  </x:si>
  <x:si>
    <x:t xml:space="preserve">Requisito</x:t>
  </x:si>
  <x:si>
    <x:t xml:space="preserve">Evidencia</x:t>
  </x:si>
  <x:si>
    <x:t xml:space="preserve">Observación / pendiente</x:t>
  </x:si>
  <x:si>
    <x:t xml:space="preserve">01 y 02</x:t>
  </x:si>
  <x:si>
    <x:t xml:space="preserve">Organigrama y responsabilidades concordantes.</x:t>
  </x:si>
  <x:si>
    <x:t xml:space="preserve">Rendimientos por cuadrilla</x:t>
  </x:si>
  <x:si>
    <x:t xml:space="preserve">03_Rendimientos</x:t>
  </x:si>
  <x:si>
    <x:t xml:space="preserve">Ponderaciones adoptadas: validar contra porcentajes exactos indicados por docente.</x:t>
  </x:si>
  <x:si>
    <x:t xml:space="preserve">CPM obra gruesa</x:t>
  </x:si>
  <x:si>
    <x:t xml:space="preserve">PERT terminaciones</x:t>
  </x:si>
  <x:si>
    <x:t xml:space="preserve">Gantt completo</x:t>
  </x:si>
  <x:si>
    <x:t xml:space="preserve">05_Carta Gantt</x:t>
  </x:si>
  <x:si>
    <x:t xml:space="preserve">Inicio 02-11-2026; programa de 150 días corridos.</x:t>
  </x:si>
  <x:si>
    <x:t xml:space="preserve">Presupuesto detallado y compensado</x:t>
  </x:si>
  <x:si>
    <x:t xml:space="preserve">07A y 07_Presupuesto</x:t>
  </x:si>
  <x:si>
    <x:t xml:space="preserve">140 partidas. GG, utilidad e IVA explicitados. Precios referenciales.</x:t>
  </x:si>
  <x:si>
    <x:t xml:space="preserve">Curva S física: tabla y gráfico</x:t>
  </x:si>
  <x:si>
    <x:t xml:space="preserve">08A y 08_Curvas_S</x:t>
  </x:si>
  <x:si>
    <x:t xml:space="preserve">Se conserva desarrollo horizontal por día.</x:t>
  </x:si>
  <x:si>
    <x:t xml:space="preserve">Curva S financiera: tabla y gráfico</x:t>
  </x:si>
  <x:si>
    <x:t xml:space="preserve">08B y 08_Curvas_S</x:t>
  </x:si>
  <x:si>
    <x:t xml:space="preserve">Se conserva escalonamiento y distribución diaria.</x:t>
  </x:si>
  <x:si>
    <x:t xml:space="preserve">Flujo mensual</x:t>
  </x:si>
  <x:si>
    <x:t xml:space="preserve">09_Flujo_Caja</x:t>
  </x:si>
  <x:si>
    <x:t xml:space="preserve">Incluye cobros diferidos, retenciones, IVA y capital requerido.</x:t>
  </x:si>
  <x:si>
    <x:t xml:space="preserve">Plan dos primeras semanas</x:t>
  </x:si>
  <x:si>
    <x:t xml:space="preserve">10_Lookahead</x:t>
  </x:si>
  <x:si>
    <x:t xml:space="preserve">Compromisos, responsables y liberaciones pendientes.</x:t>
  </x:si>
  <x:si>
    <x:t xml:space="preserve">Estados de pago de obra gruesa</x:t>
  </x:si>
  <x:si>
    <x:t xml:space="preserve">11 y 11A</x:t>
  </x:si>
  <x:si>
    <x:t xml:space="preserve">Proyección sectorial y carátula general de 6 EEPP. Firmas y datos de adjudicación pendientes.</x:t>
  </x:si>
  <x:si>
    <x:t xml:space="preserve">Al menos 7 riesgos externos</x:t>
  </x:si>
  <x:si>
    <x:t xml:space="preserve">12_Riesgos</x:t>
  </x:si>
  <x:si>
    <x:t xml:space="preserve">Matriz prospectiva y acciones.</x:t>
  </x:si>
  <x:si>
    <x:t xml:space="preserve">Control de terminaciones</x:t>
  </x:si>
  <x:si>
    <x:t xml:space="preserve">13_Control_Terminaciones</x:t>
  </x:si>
  <x:si>
    <x:t xml:space="preserve">PP, CR, VG, VC, IRC, VP, IRP y desglose de partidas. Escenario simulado.</x:t>
  </x:si>
  <x:si>
    <x:t xml:space="preserve">14</x:t>
  </x:si>
  <x:si>
    <x:t xml:space="preserve">Avance en clases</x:t>
  </x:si>
  <x:si>
    <x:t xml:space="preserve">Registro docente</x:t>
  </x:si>
  <x:si>
    <x:t xml:space="preserve">No verificable desde los archivos.</x:t>
  </x:si>
  <x:si>
    <x:t xml:space="preserve">15</x:t>
  </x:si>
  <x:si>
    <x:t xml:space="preserve">Entrega libro Excel</x:t>
  </x:si>
  <x:si>
    <x:t xml:space="preserve">Este libro</x:t>
  </x:si>
  <x:si>
    <x:t xml:space="preserve">Archivo preparado; entrega debe realizarla el grupo.</x:t>
  </x:si>
  <x:si>
    <x:t xml:space="preserve">16</x:t>
  </x:si>
  <x:si>
    <x:t xml:space="preserve">Entrega en fecha y hora</x:t>
  </x:si>
  <x:si>
    <x:t xml:space="preserve">Plazo indicado por docente</x:t>
  </x:si>
  <x:si>
    <x:t xml:space="preserve">No verificable sin fecha oficial y comprobante de entrega.</x:t>
  </x:si>
  <x:si>
    <x:t xml:space="preserve">Fuentes de formato: Control Presupuestario; Ejemplo Curva S y flujo de caja 2023; FORMATO ESTADO DE PAGO. Se utiliza la estructura, no sus cantidades ni valores.</x:t>
  </x:si>
</x:sst>
</file>

<file path=xl/styles.xml><?xml version="1.0" encoding="utf-8"?>
<x:styleSheet xmlns:x="http://schemas.openxmlformats.org/spreadsheetml/2006/main">
  <x:numFmts count="12">
    <x:numFmt numFmtId="164" formatCode="0.0%"/>
    <x:numFmt numFmtId="165" formatCode="0.0"/>
    <x:numFmt numFmtId="166" formatCode="0.000"/>
    <x:numFmt numFmtId="167" formatCode="dd\-mmm"/>
    <x:numFmt numFmtId="168" formatCode="dd\-mm\-yyyy"/>
    <x:numFmt numFmtId="169" formatCode="#,##0;[Red]\(#,##0\);&quot;-&quot;"/>
    <x:numFmt numFmtId="170" formatCode="0.###"/>
    <x:numFmt numFmtId="171" formatCode="mmm\-yyyy"/>
    <x:numFmt numFmtId="172" formatCode="ddd\ dd\-mm"/>
    <x:numFmt numFmtId="173" formatCode="0.0000"/>
    <x:numFmt numFmtId="174" formatCode="#,##0.00;[Red]\(#,##0.00\);0.00"/>
    <x:numFmt numFmtId="200" formatCode="0.00"/>
  </x:numFmts>
  <x:fonts count="46">
    <x:font>
      <x:sz val="11"/>
      <x:name val="Carlito"/>
    </x:font>
    <x:font>
      <x:sz val="10"/>
      <x:color rgb="FF243447"/>
      <x:name val="Aptos"/>
    </x:font>
    <x:font>
      <x:b/>
      <x:sz val="16"/>
      <x:color rgb="FFFFFFFF"/>
      <x:name val="Aptos"/>
    </x:font>
    <x:font>
      <x:b/>
      <x:sz val="16"/>
      <x:color rgb="FF163A5F"/>
      <x:name val="Aptos"/>
    </x:font>
    <x:font>
      <x:sz val="16"/>
      <x:color rgb="FF243447"/>
      <x:name val="Aptos"/>
    </x:font>
    <x:font>
      <x:i/>
      <x:sz val="18"/>
      <x:color rgb="FF475569"/>
      <x:name val="Aptos"/>
    </x:font>
    <x:font>
      <x:b/>
      <x:sz val="22"/>
      <x:color rgb="FF163A5F"/>
      <x:name val="Aptos"/>
    </x:font>
    <x:font>
      <x:i/>
      <x:sz val="22"/>
      <x:color rgb="FF7A5B00"/>
      <x:name val="Aptos"/>
    </x:font>
    <x:font>
      <x:b/>
      <x:sz val="22"/>
      <x:color rgb="FFFFFFFF"/>
      <x:name val="Aptos Display"/>
    </x:font>
    <x:font>
      <x:b/>
      <x:sz val="10"/>
      <x:color rgb="FFFFFFFF"/>
      <x:name val="Carlito"/>
    </x:font>
    <x:font>
      <x:i/>
      <x:sz val="9"/>
      <x:color rgb="FF64748B"/>
      <x:name val="Carlito"/>
    </x:font>
    <x:font>
      <x:i/>
      <x:sz val="10"/>
      <x:color rgb="FF7A5B00"/>
      <x:name val="Carlito"/>
    </x:font>
    <x:font>
      <x:b/>
      <x:sz val="9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9"/>
      <x:color rgb="FF1F2937"/>
      <x:name val="Arial"/>
    </x:font>
    <x:font>
      <x:b/>
      <x:sz val="12"/>
      <x:color rgb="FFFFFFFF"/>
      <x:name val="Carlito"/>
    </x:font>
    <x:font>
      <x:sz val="10"/>
      <x:color rgb="FF1F2937"/>
      <x:name val="Carlito"/>
    </x:font>
    <x:font>
      <x:b/>
      <x:sz val="9"/>
      <x:color rgb="FFC00000"/>
      <x:name val="Carlito"/>
    </x:font>
    <x:font>
      <x:sz val="9"/>
      <x:color rgb="FF1F2937"/>
      <x:name val="Carlito"/>
    </x:font>
    <x:font>
      <x:b/>
      <x:sz val="10"/>
      <x:color rgb="FF17365D"/>
      <x:name val="Carlito"/>
    </x:font>
    <x:font>
      <x:b/>
      <x:sz val="13"/>
      <x:color rgb="FFC00000"/>
      <x:name val="Carlito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1"/>
      <x:color rgb="FFFFFFFF"/>
      <x:name val="Arial"/>
    </x:font>
    <x:font>
      <x:b/>
      <x:sz val="11"/>
      <x:color rgb="FF243447"/>
      <x:name val="Carlito"/>
    </x:font>
    <x:font>
      <x:b/>
      <x:sz val="11"/>
      <x:color rgb="FFFFFFFF"/>
      <x:name val="Carlito"/>
    </x:font>
    <x:font>
      <x:b/>
      <x:sz val="16"/>
      <x:color rgb="FF193653"/>
      <x:name val="Arial"/>
    </x:font>
    <x:font>
      <x:i/>
      <x:sz val="10"/>
      <x:color rgb="FF5B7187"/>
      <x:name val="Arial"/>
    </x:font>
    <x:font>
      <x:b/>
      <x:sz val="11"/>
      <x:color rgb="FF193653"/>
      <x:name val="Arial"/>
    </x:font>
    <x:font>
      <x:b/>
      <x:sz val="12"/>
      <x:color rgb="FFFFFFFF"/>
      <x:name val="Arial"/>
    </x:font>
    <x:font>
      <x:sz val="10"/>
      <x:color rgb="FF5B7187"/>
      <x:name val="Arial"/>
    </x:font>
    <x:font>
      <x:sz val="10"/>
      <x:color rgb="FF22364B"/>
      <x:name val="Arial"/>
    </x:font>
    <x:font>
      <x:b/>
      <x:sz val="11"/>
      <x:color rgb="FF16804A"/>
      <x:name val="Arial"/>
    </x:font>
    <x:font>
      <x:b/>
      <x:sz val="14"/>
      <x:color rgb="FF183451"/>
      <x:name val="Arial"/>
    </x:font>
    <x:font>
      <x:b/>
      <x:sz val="10"/>
      <x:color rgb="FF5F7184"/>
      <x:name val="Arial"/>
    </x:font>
    <x:font>
      <x:b/>
      <x:sz val="11"/>
      <x:color rgb="FF183451"/>
      <x:name val="Arial"/>
    </x:font>
    <x:font>
      <x:b/>
      <x:sz val="10"/>
      <x:color rgb="FF23384D"/>
      <x:name val="Arial"/>
    </x:font>
    <x:font>
      <x:b/>
      <x:sz val="9"/>
      <x:color rgb="FFFFFFFF"/>
      <x:name val="Arial"/>
    </x:font>
    <x:font>
      <x:b/>
      <x:sz val="9"/>
      <x:color rgb="FF183451"/>
      <x:name val="Arial"/>
    </x:font>
    <x:font>
      <x:b/>
      <x:sz val="10"/>
      <x:color rgb="FF183451"/>
      <x:name val="Arial"/>
    </x:font>
    <x:font>
      <x:sz val="10"/>
      <x:color rgb="FF23384D"/>
      <x:name val="Arial"/>
    </x:font>
    <x:font>
      <x:sz val="10"/>
      <x:color rgb="FF5F7184"/>
      <x:name val="Arial"/>
    </x:font>
    <x:font>
      <x:b/>
      <x:sz val="14"/>
      <x:color rgb="FFFFFFFF"/>
      <x:name val="Arial"/>
    </x:font>
    <x:font>
      <x:sz val="11"/>
      <x:color rgb="FF23384D"/>
      <x:name val="Arial"/>
    </x:font>
  </x:fonts>
  <x:fills count="4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63A5F"/>
      </x:patternFill>
    </x:fill>
    <x:fill>
      <x:patternFill patternType="solid">
        <x:fgColor rgb="FFDDEBF7"/>
      </x:patternFill>
    </x:fill>
    <x:fill>
      <x:patternFill patternType="solid">
        <x:fgColor rgb="FFFFF8E7"/>
      </x:patternFill>
    </x:fill>
    <x:fill>
      <x:patternFill patternType="solid">
        <x:fgColor rgb="FFEEF4F8"/>
      </x:patternFill>
    </x:fill>
    <x:fill>
      <x:patternFill patternType="solid">
        <x:fgColor rgb="FFF7FAFC"/>
      </x:patternFill>
    </x:fill>
    <x:fill>
      <x:patternFill patternType="solid">
        <x:fgColor rgb="FFF7F9FB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FF4CC"/>
      </x:patternFill>
    </x:fill>
    <x:fill>
      <x:patternFill patternType="solid">
        <x:fgColor rgb="FF2563EB"/>
      </x:patternFill>
    </x:fill>
    <x:fill>
      <x:patternFill patternType="solid">
        <x:fgColor rgb="FFF4F8FB"/>
      </x:patternFill>
    </x:fill>
    <x:fill>
      <x:patternFill patternType="solid">
        <x:fgColor rgb="FFF7F5EE"/>
      </x:patternFill>
    </x:fill>
    <x:fill>
      <x:patternFill patternType="solid">
        <x:fgColor rgb="FFC00000"/>
      </x:patternFill>
    </x:fill>
    <x:fill>
      <x:patternFill patternType="solid">
        <x:fgColor rgb="FFEAF5E2"/>
      </x:patternFill>
    </x:fill>
    <x:fill>
      <x:patternFill patternType="solid">
        <x:fgColor rgb="FFFCE4E4"/>
      </x:patternFill>
    </x:fill>
    <x:fill>
      <x:patternFill patternType="solid">
        <x:fgColor rgb="FFFFFFFF"/>
      </x:patternFill>
    </x:fill>
    <x:fill>
      <x:patternFill patternType="solid">
        <x:fgColor rgb="FFF3F6F8"/>
      </x:patternFill>
    </x:fill>
    <x:fill>
      <x:patternFill patternType="solid">
        <x:fgColor rgb="FF17365D"/>
      </x:patternFill>
    </x:fill>
    <x:fill>
      <x:patternFill patternType="solid">
        <x:fgColor rgb="FF2563EB"/>
      </x:patternFill>
    </x:fill>
    <x:fill>
      <x:patternFill patternType="solid">
        <x:fgColor rgb="FFF3F6F8"/>
      </x:patternFill>
    </x:fill>
    <x:fill>
      <x:patternFill patternType="solid">
        <x:fgColor rgb="FFFFF4CC"/>
      </x:patternFill>
    </x:fill>
    <x:fill>
      <x:patternFill patternType="solid">
        <x:fgColor rgb="FFEAF3F8"/>
      </x:patternFill>
    </x:fill>
    <x:fill>
      <x:patternFill patternType="solid">
        <x:fgColor rgb="FFEAF2FC"/>
      </x:patternFill>
    </x:fill>
    <x:fill>
      <x:patternFill patternType="solid">
        <x:fgColor rgb="FFD9662A"/>
      </x:patternFill>
    </x:fill>
    <x:fill>
      <x:patternFill patternType="solid">
        <x:fgColor rgb="FF193653"/>
      </x:patternFill>
    </x:fill>
    <x:fill>
      <x:patternFill patternType="solid">
        <x:fgColor rgb="FF275EAE"/>
      </x:patternFill>
    </x:fill>
    <x:fill>
      <x:patternFill patternType="solid">
        <x:fgColor rgb="FFF4F8FC"/>
      </x:patternFill>
    </x:fill>
    <x:fill>
      <x:patternFill patternType="solid">
        <x:fgColor rgb="FFE8F6EE"/>
      </x:patternFill>
    </x:fill>
    <x:fill>
      <x:patternFill patternType="solid">
        <x:fgColor rgb="FFF3F7FB"/>
      </x:patternFill>
    </x:fill>
    <x:fill>
      <x:patternFill patternType="solid">
        <x:fgColor rgb="FFC8C8C8"/>
      </x:patternFill>
    </x:fill>
    <x:fill>
      <x:patternFill patternType="solid">
        <x:fgColor rgb="FF315D9C"/>
      </x:patternFill>
    </x:fill>
    <x:fill>
      <x:patternFill patternType="solid">
        <x:fgColor rgb="FFE8EFF9"/>
      </x:patternFill>
    </x:fill>
    <x:fill>
      <x:patternFill patternType="solid">
        <x:fgColor rgb="FF8EAADB"/>
      </x:patternFill>
    </x:fill>
    <x:fill>
      <x:patternFill patternType="solid">
        <x:fgColor rgb="FFF5F8FC"/>
      </x:patternFill>
    </x:fill>
    <x:fill>
      <x:patternFill patternType="solid">
        <x:fgColor rgb="FF183451"/>
      </x:patternFill>
    </x:fill>
    <x:fill>
      <x:patternFill patternType="solid">
        <x:fgColor rgb="FF183451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83451"/>
      </x:patternFill>
    </x:fill>
    <x:fill>
      <x:patternFill patternType="solid">
        <x:fgColor rgb="FF2563EB"/>
      </x:patternFill>
    </x:fill>
  </x:fills>
  <x:borders count="19">
    <x:border>
      <x:left/>
      <x:right/>
      <x:top/>
      <x:bottom/>
      <x:diagonal/>
    </x:border>
    <x:border>
      <x:left style="thin">
        <x:color rgb="FFB7C5D3"/>
      </x:left>
      <x:right/>
      <x:top style="thin">
        <x:color rgb="FFB7C5D3"/>
      </x:top>
      <x:bottom/>
      <x:diagonal/>
    </x:border>
    <x:border>
      <x:left/>
      <x:right/>
      <x:top style="thin">
        <x:color rgb="FFB7C5D3"/>
      </x:top>
      <x:bottom/>
      <x:diagonal/>
    </x:border>
    <x:border>
      <x:left/>
      <x:right style="thin">
        <x:color rgb="FFB7C5D3"/>
      </x:right>
      <x:top style="thin">
        <x:color rgb="FFB7C5D3"/>
      </x:top>
      <x:bottom/>
      <x:diagonal/>
    </x:border>
    <x:border>
      <x:left style="thin">
        <x:color rgb="FFB7C5D3"/>
      </x:left>
      <x:right/>
      <x:top/>
      <x:bottom style="thin">
        <x:color rgb="FFB7C5D3"/>
      </x:bottom>
      <x:diagonal/>
    </x:border>
    <x:border>
      <x:left/>
      <x:right/>
      <x:top/>
      <x:bottom style="thin">
        <x:color rgb="FFB7C5D3"/>
      </x:bottom>
      <x:diagonal/>
    </x:border>
    <x:border>
      <x:left/>
      <x:right style="thin">
        <x:color rgb="FFB7C5D3"/>
      </x:right>
      <x:top/>
      <x:bottom style="thin">
        <x:color rgb="FFB7C5D3"/>
      </x:bottom>
      <x:diagonal/>
    </x:border>
    <x:border>
      <x:left style="thin">
        <x:color rgb="FFB7C5D3"/>
      </x:left>
      <x:right/>
      <x:top style="thin">
        <x:color rgb="FFB7C5D3"/>
      </x:top>
      <x:bottom style="medium">
        <x:color rgb="FF163A5F"/>
      </x:bottom>
      <x:diagonal/>
    </x:border>
    <x:border>
      <x:left/>
      <x:right/>
      <x:top style="thin">
        <x:color rgb="FFB7C5D3"/>
      </x:top>
      <x:bottom style="medium">
        <x:color rgb="FF163A5F"/>
      </x:bottom>
      <x:diagonal/>
    </x:border>
    <x:border>
      <x:left/>
      <x:right style="thin">
        <x:color rgb="FFB7C5D3"/>
      </x:right>
      <x:top style="thin">
        <x:color rgb="FFB7C5D3"/>
      </x:top>
      <x:bottom style="medium">
        <x:color rgb="FF163A5F"/>
      </x:bottom>
      <x:diagonal/>
    </x:border>
    <x:border>
      <x:left style="thin">
        <x:color rgb="FFC9D4DF"/>
      </x:left>
      <x:right style="thin">
        <x:color rgb="FFC9D4DF"/>
      </x:right>
      <x:top style="thin">
        <x:color rgb="FFC9D4DF"/>
      </x:top>
      <x:bottom style="thin">
        <x:color rgb="FFC9D4DF"/>
      </x:bottom>
      <x:diagonal/>
    </x:border>
    <x:border>
      <x:left style="thin">
        <x:color rgb="FFC9D4DF"/>
      </x:left>
      <x:right/>
      <x:top style="thin">
        <x:color rgb="FFC9D4DF"/>
      </x:top>
      <x:bottom/>
      <x:diagonal/>
    </x:border>
    <x:border>
      <x:left/>
      <x:right/>
      <x:top style="thin">
        <x:color rgb="FFC9D4DF"/>
      </x:top>
      <x:bottom/>
      <x:diagonal/>
    </x:border>
    <x:border>
      <x:left/>
      <x:right style="thin">
        <x:color rgb="FFC9D4DF"/>
      </x:right>
      <x:top style="thin">
        <x:color rgb="FFC9D4DF"/>
      </x:top>
      <x:bottom/>
      <x:diagonal/>
    </x:border>
    <x:border>
      <x:left style="thin">
        <x:color rgb="FFC9D4DF"/>
      </x:left>
      <x:right/>
      <x:top/>
      <x:bottom/>
      <x:diagonal/>
    </x:border>
    <x:border>
      <x:left/>
      <x:right style="thin">
        <x:color rgb="FFC9D4DF"/>
      </x:right>
      <x:top/>
      <x:bottom/>
      <x:diagonal/>
    </x:border>
    <x:border>
      <x:left style="thin">
        <x:color rgb="FFC9D4DF"/>
      </x:left>
      <x:right/>
      <x:top/>
      <x:bottom style="thin">
        <x:color rgb="FFC9D4DF"/>
      </x:bottom>
      <x:diagonal/>
    </x:border>
    <x:border>
      <x:left/>
      <x:right/>
      <x:top/>
      <x:bottom style="thin">
        <x:color rgb="FFC9D4DF"/>
      </x:bottom>
      <x:diagonal/>
    </x:border>
    <x:border>
      <x:left/>
      <x:right style="thin">
        <x:color rgb="FFC9D4DF"/>
      </x:right>
      <x:top/>
      <x:bottom style="thin">
        <x:color rgb="FFC9D4DF"/>
      </x:bottom>
      <x:diagonal/>
    </x:border>
  </x:borders>
  <x:cellStyleXfs count="1">
    <x:xf numFmtId="0" fontId="0" fillId="0" borderId="0"/>
  </x:cellStyleXfs>
  <x:cellXfs count="191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2" fillId="3" borderId="7" xfId="0" applyFont="1" applyFill="1" applyBorder="1" applyAlignment="1">
      <x:alignment horizontal="center" vertical="center" wrapText="1"/>
    </x:xf>
    <x:xf numFmtId="0" fontId="2" fillId="3" borderId="8" xfId="0" applyFont="1" applyFill="1" applyBorder="1" applyAlignment="1">
      <x:alignment horizontal="center" vertical="center" wrapText="1"/>
    </x:xf>
    <x:xf numFmtId="0" fontId="2" fillId="3" borderId="9" xfId="0" applyFont="1" applyFill="1" applyBorder="1" applyAlignment="1">
      <x:alignment horizontal="center" vertical="center" wrapText="1"/>
    </x:xf>
    <x:xf numFmtId="0" fontId="3" fillId="6" borderId="4" xfId="0" applyFont="1" applyFill="1" applyBorder="1" applyAlignment="1">
      <x:alignment vertical="center" wrapText="1"/>
    </x:xf>
    <x:xf numFmtId="0" fontId="3" fillId="6" borderId="5" xfId="0" applyFont="1" applyFill="1" applyBorder="1" applyAlignment="1">
      <x:alignment vertical="center" wrapText="1"/>
    </x:xf>
    <x:xf numFmtId="0" fontId="4" fillId="6" borderId="5" xfId="0" applyFont="1" applyFill="1" applyBorder="1" applyAlignment="1">
      <x:alignment vertical="center" wrapText="1"/>
    </x:xf>
    <x:xf numFmtId="0" fontId="4" fillId="6" borderId="6" xfId="0" applyFont="1" applyFill="1" applyBorder="1" applyAlignment="1">
      <x:alignment vertical="center" wrapText="1"/>
    </x:xf>
    <x:xf numFmtId="0" fontId="3" fillId="7" borderId="4" xfId="0" applyFont="1" applyFill="1" applyBorder="1" applyAlignment="1">
      <x:alignment vertical="center" wrapText="1"/>
    </x:xf>
    <x:xf numFmtId="0" fontId="3" fillId="7" borderId="5" xfId="0" applyFont="1" applyFill="1" applyBorder="1" applyAlignment="1">
      <x:alignment vertical="center" wrapText="1"/>
    </x:xf>
    <x:xf numFmtId="0" fontId="4" fillId="7" borderId="5" xfId="0" applyFont="1" applyFill="1" applyBorder="1" applyAlignment="1">
      <x:alignment vertical="center" wrapText="1"/>
    </x:xf>
    <x:xf numFmtId="0" fontId="4" fillId="7" borderId="6" xfId="0" applyFont="1" applyFill="1" applyBorder="1" applyAlignment="1">
      <x:alignment vertical="center" wrapText="1"/>
    </x:xf>
    <x:xf numFmtId="0" fontId="4" fillId="2" borderId="0" xfId="0" applyFont="1" applyFill="1" applyAlignment="1">
      <x:alignment vertical="center" wrapText="1"/>
    </x:xf>
    <x:xf numFmtId="0" fontId="9" fillId="12" borderId="10" xfId="0" applyFont="1" applyFill="1" applyBorder="1" applyAlignment="1">
      <x:alignment horizontal="center" vertical="center" wrapText="1"/>
    </x:xf>
    <x:xf numFmtId="0" fontId="15" fillId="10" borderId="10" xfId="0" applyFont="1" applyFill="1" applyBorder="1" applyAlignment="1">
      <x:alignment vertical="center" wrapText="1"/>
    </x:xf>
    <x:xf numFmtId="2" fontId="15" fillId="10" borderId="10" xfId="0" applyNumberFormat="1" applyFont="1" applyFill="1" applyBorder="1" applyAlignment="1">
      <x:alignment vertical="center" wrapText="1"/>
    </x:xf>
    <x:xf numFmtId="9" fontId="15" fillId="10" borderId="10" xfId="0" applyNumberFormat="1" applyFont="1" applyFill="1" applyBorder="1" applyAlignment="1">
      <x:alignment vertical="center" wrapText="1"/>
    </x:xf>
    <x:xf numFmtId="0" fontId="15" fillId="13" borderId="10" xfId="0" applyFont="1" applyFill="1" applyBorder="1" applyAlignment="1">
      <x:alignment vertical="center" wrapText="1"/>
    </x:xf>
    <x:xf numFmtId="2" fontId="15" fillId="13" borderId="10" xfId="0" applyNumberFormat="1" applyFont="1" applyFill="1" applyBorder="1" applyAlignment="1">
      <x:alignment vertical="center" wrapText="1"/>
    </x:xf>
    <x:xf numFmtId="9" fontId="15" fillId="13" borderId="10" xfId="0" applyNumberFormat="1" applyFont="1" applyFill="1" applyBorder="1" applyAlignment="1">
      <x:alignment vertical="center" wrapText="1"/>
    </x:xf>
    <x:xf numFmtId="0" fontId="15" fillId="14" borderId="10" xfId="0" applyFont="1" applyFill="1" applyBorder="1" applyAlignment="1">
      <x:alignment vertical="center" wrapText="1"/>
    </x:xf>
    <x:xf numFmtId="2" fontId="15" fillId="14" borderId="10" xfId="0" applyNumberFormat="1" applyFont="1" applyFill="1" applyBorder="1" applyAlignment="1">
      <x:alignment vertical="center" wrapText="1"/>
    </x:xf>
    <x:xf numFmtId="9" fontId="15" fillId="14" borderId="10" xfId="0" applyNumberFormat="1" applyFont="1" applyFill="1" applyBorder="1" applyAlignment="1">
      <x:alignment vertical="center" wrapText="1"/>
    </x:xf>
    <x:xf numFmtId="0" fontId="9" fillId="12" borderId="10" xfId="0" applyFont="1" applyFill="1" applyBorder="1" applyAlignment="1">
      <x:alignment horizontal="center"/>
    </x:xf>
    <x:xf numFmtId="0" fontId="0" fillId="0" borderId="10" xfId="0" applyBorder="1"/>
    <x:xf numFmtId="0" fontId="17" fillId="16" borderId="0" xfId="0" applyFont="1" applyFill="1" applyAlignment="1">
      <x:alignment vertical="center" wrapText="1"/>
    </x:xf>
    <x:xf numFmtId="0" fontId="17" fillId="16" borderId="11" xfId="0" applyFont="1" applyFill="1" applyBorder="1" applyAlignment="1">
      <x:alignment vertical="center" wrapText="1"/>
    </x:xf>
    <x:xf numFmtId="0" fontId="17" fillId="16" borderId="12" xfId="0" applyFont="1" applyFill="1" applyBorder="1" applyAlignment="1">
      <x:alignment vertical="center" wrapText="1"/>
    </x:xf>
    <x:xf numFmtId="0" fontId="17" fillId="16" borderId="13" xfId="0" applyFont="1" applyFill="1" applyBorder="1" applyAlignment="1">
      <x:alignment vertical="center" wrapText="1"/>
    </x:xf>
    <x:xf numFmtId="0" fontId="17" fillId="16" borderId="14" xfId="0" applyFont="1" applyFill="1" applyBorder="1" applyAlignment="1">
      <x:alignment vertical="center" wrapText="1"/>
    </x:xf>
    <x:xf numFmtId="0" fontId="17" fillId="16" borderId="15" xfId="0" applyFont="1" applyFill="1" applyBorder="1" applyAlignment="1">
      <x:alignment vertical="center" wrapText="1"/>
    </x:xf>
    <x:xf numFmtId="0" fontId="17" fillId="16" borderId="16" xfId="0" applyFont="1" applyFill="1" applyBorder="1" applyAlignment="1">
      <x:alignment vertical="center" wrapText="1"/>
    </x:xf>
    <x:xf numFmtId="0" fontId="17" fillId="16" borderId="17" xfId="0" applyFont="1" applyFill="1" applyBorder="1" applyAlignment="1">
      <x:alignment vertical="center" wrapText="1"/>
    </x:xf>
    <x:xf numFmtId="0" fontId="17" fillId="16" borderId="18" xfId="0" applyFont="1" applyFill="1" applyBorder="1" applyAlignment="1">
      <x:alignment vertical="center" wrapText="1"/>
    </x:xf>
    <x:xf numFmtId="0" fontId="18" fillId="17" borderId="10" xfId="0" applyFont="1" applyFill="1" applyBorder="1" applyAlignment="1">
      <x:alignment vertical="center" wrapText="1"/>
    </x:xf>
    <x:xf numFmtId="0" fontId="19" fillId="18" borderId="10" xfId="0" applyFont="1" applyFill="1" applyBorder="1" applyAlignment="1">
      <x:alignment vertical="center" wrapText="1"/>
    </x:xf>
    <x:xf numFmtId="0" fontId="19" fillId="19" borderId="10" xfId="0" applyFont="1" applyFill="1" applyBorder="1" applyAlignment="1">
      <x:alignment vertical="center" wrapText="1"/>
    </x:xf>
    <x:xf numFmtId="166" fontId="18" fillId="17" borderId="10" xfId="0" applyNumberFormat="1" applyFont="1" applyFill="1" applyBorder="1" applyAlignment="1">
      <x:alignment vertical="center" wrapText="1"/>
    </x:xf>
    <x:xf numFmtId="166" fontId="19" fillId="18" borderId="10" xfId="0" applyNumberFormat="1" applyFont="1" applyFill="1" applyBorder="1" applyAlignment="1">
      <x:alignment vertical="center" wrapText="1"/>
    </x:xf>
    <x:xf numFmtId="166" fontId="19" fillId="19" borderId="10" xfId="0" applyNumberFormat="1" applyFont="1" applyFill="1" applyBorder="1" applyAlignment="1">
      <x:alignment vertical="center" wrapText="1"/>
    </x:xf>
    <x:xf numFmtId="0" fontId="12" fillId="12" borderId="10" xfId="0" applyFont="1" applyFill="1" applyBorder="1" applyAlignment="1">
      <x:alignment horizontal="center" vertical="center" wrapText="1"/>
    </x:xf>
    <x:xf numFmtId="0" fontId="18" fillId="0" borderId="10" xfId="0" applyFont="1" applyBorder="1" applyAlignment="1">
      <x:alignment vertical="center"/>
    </x:xf>
    <x:xf numFmtId="0" fontId="19" fillId="0" borderId="10" xfId="0" applyFont="1" applyBorder="1" applyAlignment="1">
      <x:alignment vertical="center"/>
    </x:xf>
    <x:xf numFmtId="165" fontId="18" fillId="0" borderId="10" xfId="0" applyNumberFormat="1" applyFont="1" applyBorder="1" applyAlignment="1">
      <x:alignment vertical="center"/>
    </x:xf>
    <x:xf numFmtId="165" fontId="19" fillId="0" borderId="10" xfId="0" applyNumberFormat="1" applyFont="1" applyBorder="1" applyAlignment="1">
      <x:alignment vertical="center"/>
    </x:xf>
    <x:xf numFmtId="168" fontId="18" fillId="0" borderId="10" xfId="0" applyNumberFormat="1" applyFont="1" applyBorder="1" applyAlignment="1">
      <x:alignment vertical="center"/>
    </x:xf>
    <x:xf numFmtId="168" fontId="19" fillId="0" borderId="10" xfId="0" applyNumberFormat="1" applyFont="1" applyBorder="1" applyAlignment="1">
      <x:alignment vertical="center"/>
    </x:xf>
    <x:xf numFmtId="0" fontId="0" fillId="18" borderId="0" xfId="0" applyFill="1" applyAlignment="1">
      <x:alignment vertical="center"/>
    </x:xf>
    <x:xf numFmtId="164" fontId="0" fillId="0" borderId="10" xfId="0" applyNumberFormat="1" applyBorder="1"/>
    <x:xf numFmtId="0" fontId="23" fillId="21" borderId="0" xfId="0" applyFont="1" applyFill="1" applyAlignment="1">
      <x:alignment horizontal="center" vertical="center" wrapText="1"/>
    </x:xf>
    <x:xf numFmtId="0" fontId="24" fillId="0" borderId="0" xfId="0" applyFont="1" applyAlignment="1">
      <x:alignment vertical="center" wrapText="1"/>
    </x:xf>
    <x:xf numFmtId="0" fontId="24" fillId="22" borderId="0" xfId="0" applyFont="1" applyFill="1" applyAlignment="1">
      <x:alignment vertical="center" wrapText="1"/>
    </x:xf>
    <x:xf numFmtId="0" fontId="24" fillId="23" borderId="0" xfId="0" applyFont="1" applyFill="1" applyAlignment="1">
      <x:alignment vertical="center" wrapText="1"/>
    </x:xf>
    <x:xf numFmtId="168" fontId="24" fillId="23" borderId="0" xfId="0" applyNumberFormat="1" applyFont="1" applyFill="1" applyAlignment="1">
      <x:alignment vertical="center" wrapText="1"/>
    </x:xf>
    <x:xf numFmtId="164" fontId="24" fillId="23" borderId="0" xfId="0" applyNumberFormat="1" applyFont="1" applyFill="1" applyAlignment="1">
      <x:alignment vertical="center" wrapText="1"/>
    </x:xf>
    <x:xf numFmtId="168" fontId="24" fillId="22" borderId="0" xfId="0" applyNumberFormat="1" applyFont="1" applyFill="1" applyAlignment="1">
      <x:alignment vertical="center" wrapText="1"/>
    </x:xf>
    <x:xf numFmtId="168" fontId="24" fillId="0" borderId="0" xfId="0" applyNumberFormat="1" applyFont="1" applyAlignment="1">
      <x:alignment vertical="center" wrapText="1"/>
    </x:xf>
    <x:xf numFmtId="168" fontId="0" fillId="0" borderId="0" xfId="0" applyNumberFormat="1"/>
    <x:xf numFmtId="167" fontId="9" fillId="21" borderId="0" xfId="0" applyNumberFormat="1" applyFont="1" applyFill="1"/>
    <x:xf numFmtId="9" fontId="24" fillId="0" borderId="0" xfId="0" applyNumberFormat="1" applyFont="1" applyAlignment="1">
      <x:alignment vertical="center" wrapText="1"/>
    </x:xf>
    <x:xf numFmtId="9" fontId="24" fillId="22" borderId="0" xfId="0" applyNumberFormat="1" applyFont="1" applyFill="1" applyAlignment="1">
      <x:alignment vertical="center" wrapText="1"/>
    </x:xf>
    <x:xf numFmtId="169" fontId="24" fillId="23" borderId="0" xfId="0" applyNumberFormat="1" applyFont="1" applyFill="1" applyAlignment="1">
      <x:alignment vertical="center" wrapText="1"/>
    </x:xf>
    <x:xf numFmtId="169" fontId="24" fillId="22" borderId="0" xfId="0" applyNumberFormat="1" applyFont="1" applyFill="1" applyAlignment="1">
      <x:alignment vertical="center" wrapText="1"/>
    </x:xf>
    <x:xf numFmtId="169" fontId="24" fillId="0" borderId="0" xfId="0" applyNumberFormat="1" applyFont="1" applyAlignment="1">
      <x:alignment vertical="center" wrapText="1"/>
    </x:xf>
    <x:xf numFmtId="170" fontId="24" fillId="22" borderId="0" xfId="0" applyNumberFormat="1" applyFont="1" applyFill="1" applyAlignment="1">
      <x:alignment vertical="center" wrapText="1"/>
    </x:xf>
    <x:xf numFmtId="170" fontId="24" fillId="0" borderId="0" xfId="0" applyNumberFormat="1" applyFont="1" applyAlignment="1">
      <x:alignment vertical="center" wrapText="1"/>
    </x:xf>
    <x:xf numFmtId="169" fontId="0" fillId="0" borderId="0" xfId="0" applyNumberFormat="1"/>
    <x:xf numFmtId="10" fontId="24" fillId="0" borderId="0" xfId="0" applyNumberFormat="1" applyFont="1" applyAlignment="1">
      <x:alignment vertical="center" wrapText="1"/>
    </x:xf>
    <x:xf numFmtId="164" fontId="24" fillId="22" borderId="0" xfId="0" applyNumberFormat="1" applyFont="1" applyFill="1" applyAlignment="1">
      <x:alignment vertical="center" wrapText="1"/>
    </x:xf>
    <x:xf numFmtId="164" fontId="24" fillId="0" borderId="0" xfId="0" applyNumberFormat="1" applyFont="1" applyAlignment="1">
      <x:alignment vertical="center" wrapText="1"/>
    </x:xf>
    <x:xf numFmtId="171" fontId="24" fillId="22" borderId="0" xfId="0" applyNumberFormat="1" applyFont="1" applyFill="1" applyAlignment="1">
      <x:alignment vertical="center" wrapText="1"/>
    </x:xf>
    <x:xf numFmtId="171" fontId="24" fillId="0" borderId="0" xfId="0" applyNumberFormat="1" applyFont="1" applyAlignment="1">
      <x:alignment vertical="center" wrapText="1"/>
    </x:xf>
    <x:xf numFmtId="172" fontId="24" fillId="22" borderId="0" xfId="0" applyNumberFormat="1" applyFont="1" applyFill="1" applyAlignment="1">
      <x:alignment vertical="center" wrapText="1"/>
    </x:xf>
    <x:xf numFmtId="172" fontId="24" fillId="0" borderId="0" xfId="0" applyNumberFormat="1" applyFont="1" applyAlignment="1">
      <x:alignment vertical="center" wrapText="1"/>
    </x:xf>
    <x:xf numFmtId="164" fontId="0" fillId="0" borderId="0" xfId="0" applyNumberFormat="1"/>
    <x:xf numFmtId="166" fontId="24" fillId="0" borderId="0" xfId="0" applyNumberFormat="1" applyFont="1" applyAlignment="1">
      <x:alignment vertical="center" wrapText="1"/>
    </x:xf>
    <x:xf numFmtId="166" fontId="24" fillId="22" borderId="0" xfId="0" applyNumberFormat="1" applyFont="1" applyFill="1" applyAlignment="1">
      <x:alignment vertical="center" wrapText="1"/>
    </x:xf>
    <x:xf numFmtId="2" fontId="24" fillId="22" borderId="0" xfId="0" applyNumberFormat="1" applyFont="1" applyFill="1" applyAlignment="1">
      <x:alignment vertical="center" wrapText="1"/>
    </x:xf>
    <x:xf numFmtId="2" fontId="24" fillId="0" borderId="0" xfId="0" applyNumberFormat="1" applyFont="1" applyAlignment="1">
      <x:alignment vertical="center" wrapText="1"/>
    </x:xf>
    <x:xf numFmtId="2" fontId="0" fillId="0" borderId="0" xfId="0" applyNumberFormat="1"/>
    <x:xf numFmtId="0" fontId="27" fillId="21" borderId="0" xfId="0" applyFont="1" applyFill="1" applyAlignment="1">
      <x:alignment wrapText="1"/>
    </x:xf>
    <x:xf numFmtId="0" fontId="28" fillId="0" borderId="0" xfId="0" applyFont="1"/>
    <x:xf numFmtId="0" fontId="29" fillId="0" borderId="0" xfId="0" applyFont="1"/>
    <x:xf numFmtId="0" fontId="30" fillId="25" borderId="0" xfId="0" applyFont="1" applyFill="1" applyAlignment="1">
      <x:alignment vertical="center"/>
    </x:xf>
    <x:xf numFmtId="173" fontId="31" fillId="26" borderId="0" xfId="0" applyNumberFormat="1" applyFont="1" applyFill="1" applyAlignment="1">
      <x:alignment vertical="center"/>
    </x:xf>
    <x:xf numFmtId="0" fontId="32" fillId="0" borderId="0" xfId="0" applyFont="1"/>
    <x:xf numFmtId="0" fontId="25" fillId="27" borderId="0" xfId="0" applyFont="1" applyFill="1" applyAlignment="1">
      <x:alignment vertical="center"/>
    </x:xf>
    <x:xf numFmtId="0" fontId="23" fillId="28" borderId="0" xfId="0" applyFont="1" applyFill="1" applyAlignment="1">
      <x:alignment horizontal="center" vertical="center" wrapText="1"/>
    </x:xf>
    <x:xf numFmtId="0" fontId="33" fillId="29" borderId="0" xfId="0" applyFont="1" applyFill="1" applyAlignment="1">
      <x:alignment vertical="center"/>
    </x:xf>
    <x:xf numFmtId="4" fontId="0" fillId="0" borderId="0" xfId="0" applyNumberFormat="1"/>
    <x:xf numFmtId="4" fontId="33" fillId="29" borderId="0" xfId="0" applyNumberFormat="1" applyFont="1" applyFill="1" applyAlignment="1">
      <x:alignment vertical="center"/>
    </x:xf>
    <x:xf numFmtId="0" fontId="34" fillId="30" borderId="0" xfId="0" applyFont="1" applyFill="1" applyAlignment="1">
      <x:alignment vertical="center"/>
    </x:xf>
    <x:xf numFmtId="0" fontId="33" fillId="31" borderId="0" xfId="0" applyFont="1" applyFill="1" applyAlignment="1">
      <x:alignment vertical="center"/>
    </x:xf>
    <x:xf numFmtId="4" fontId="30" fillId="25" borderId="0" xfId="0" applyNumberFormat="1" applyFont="1" applyFill="1" applyAlignment="1">
      <x:alignment vertical="center"/>
    </x:xf>
    <x:xf numFmtId="4" fontId="34" fillId="30" borderId="0" xfId="0" applyNumberFormat="1" applyFont="1" applyFill="1" applyAlignment="1">
      <x:alignment vertical="center"/>
    </x:xf>
    <x:xf numFmtId="4" fontId="33" fillId="31" borderId="0" xfId="0" applyNumberFormat="1" applyFont="1" applyFill="1" applyAlignment="1">
      <x:alignment vertical="center"/>
    </x:xf>
    <x:xf numFmtId="173" fontId="0" fillId="0" borderId="0" xfId="0" applyNumberFormat="1"/>
    <x:xf numFmtId="10" fontId="0" fillId="0" borderId="0" xfId="0" applyNumberFormat="1"/>
    <x:xf numFmtId="0" fontId="35" fillId="32" borderId="0" xfId="0" applyFont="1" applyFill="1" applyAlignment="1">
      <x:alignment vertical="center"/>
    </x:xf>
    <x:xf numFmtId="0" fontId="36" fillId="0" borderId="0" xfId="0" applyFont="1"/>
    <x:xf numFmtId="0" fontId="37" fillId="0" borderId="0" xfId="0" applyFont="1"/>
    <x:xf numFmtId="0" fontId="38" fillId="0" borderId="0" xfId="0" applyFont="1"/>
    <x:xf numFmtId="0" fontId="39" fillId="33" borderId="0" xfId="0" applyFont="1" applyFill="1" applyAlignment="1">
      <x:alignment horizontal="center" vertical="center"/>
    </x:xf>
    <x:xf numFmtId="0" fontId="40" fillId="34" borderId="0" xfId="0" applyFont="1" applyFill="1" applyAlignment="1">
      <x:alignment horizontal="center" vertical="center"/>
    </x:xf>
    <x:xf numFmtId="0" fontId="23" fillId="35" borderId="0" xfId="0" applyFont="1" applyFill="1" applyAlignment="1">
      <x:alignment horizontal="center" vertical="center"/>
    </x:xf>
    <x:xf numFmtId="0" fontId="23" fillId="35" borderId="0" xfId="0" applyFont="1" applyFill="1" applyAlignment="1">
      <x:alignment vertical="center" wrapText="1"/>
    </x:xf>
    <x:xf numFmtId="0" fontId="41" fillId="34" borderId="0" xfId="0" applyFont="1" applyFill="1" applyAlignment="1">
      <x:alignment vertical="center"/>
    </x:xf>
    <x:xf numFmtId="1" fontId="0" fillId="0" borderId="0" xfId="0" applyNumberFormat="1"/>
    <x:xf numFmtId="0" fontId="42" fillId="36" borderId="0" xfId="0" applyFont="1" applyFill="1" applyAlignment="1">
      <x:alignment vertical="center"/>
    </x:xf>
    <x:xf numFmtId="4" fontId="42" fillId="36" borderId="0" xfId="0" applyNumberFormat="1" applyFont="1" applyFill="1" applyAlignment="1">
      <x:alignment vertical="center"/>
    </x:xf>
    <x:xf numFmtId="1" fontId="42" fillId="36" borderId="0" xfId="0" applyNumberFormat="1" applyFont="1" applyFill="1" applyAlignment="1">
      <x:alignment vertical="center"/>
    </x:xf>
    <x:xf numFmtId="1" fontId="41" fillId="34" borderId="0" xfId="0" applyNumberFormat="1" applyFont="1" applyFill="1" applyAlignment="1">
      <x:alignment vertical="center"/>
    </x:xf>
    <x:xf numFmtId="4" fontId="41" fillId="34" borderId="0" xfId="0" applyNumberFormat="1" applyFont="1" applyFill="1" applyAlignment="1">
      <x:alignment vertical="center"/>
    </x:xf>
    <x:xf numFmtId="10" fontId="41" fillId="34" borderId="0" xfId="0" applyNumberFormat="1" applyFont="1" applyFill="1" applyAlignment="1">
      <x:alignment vertical="center"/>
    </x:xf>
    <x:xf numFmtId="0" fontId="23" fillId="33" borderId="0" xfId="0" applyFont="1" applyFill="1" applyAlignment="1">
      <x:alignment vertical="center"/>
    </x:xf>
    <x:xf numFmtId="10" fontId="42" fillId="36" borderId="0" xfId="0" applyNumberFormat="1" applyFont="1" applyFill="1" applyAlignment="1">
      <x:alignment vertical="center"/>
    </x:xf>
    <x:xf numFmtId="0" fontId="43" fillId="0" borderId="0" xfId="0" applyFont="1"/>
    <x:xf numFmtId="0" fontId="44" fillId="37" borderId="0" xfId="0" applyFont="1" applyFill="1" applyAlignment="1">
      <x:alignment vertical="center"/>
    </x:xf>
    <x:xf numFmtId="0" fontId="31" fillId="37" borderId="0" xfId="0" applyFont="1" applyFill="1" applyAlignment="1">
      <x:alignment vertical="center"/>
    </x:xf>
    <x:xf numFmtId="0" fontId="25" fillId="38" borderId="0" xfId="0" applyFont="1" applyFill="1" applyAlignment="1">
      <x:alignment vertical="center" wrapText="1"/>
    </x:xf>
    <x:xf numFmtId="174" fontId="24" fillId="19" borderId="0" xfId="0" applyNumberFormat="1" applyFont="1" applyFill="1" applyAlignment="1">
      <x:alignment vertical="center" wrapText="1"/>
    </x:xf>
    <x:xf numFmtId="174" fontId="24" fillId="11" borderId="0" xfId="0" applyNumberFormat="1" applyFont="1" applyFill="1" applyAlignment="1">
      <x:alignment vertical="center" wrapText="1"/>
    </x:xf>
    <x:xf numFmtId="174" fontId="0" fillId="0" borderId="0" xfId="0" applyNumberFormat="1"/>
    <x:xf numFmtId="174" fontId="24" fillId="0" borderId="0" xfId="0" applyNumberFormat="1" applyFont="1" applyAlignment="1">
      <x:alignment vertical="center" wrapText="1"/>
    </x:xf>
    <x:xf numFmtId="10" fontId="24" fillId="19" borderId="0" xfId="0" applyNumberFormat="1" applyFont="1" applyFill="1" applyAlignment="1">
      <x:alignment vertical="center" wrapText="1"/>
    </x:xf>
    <x:xf numFmtId="10" fontId="24" fillId="11" borderId="0" xfId="0" applyNumberFormat="1" applyFont="1" applyFill="1" applyAlignment="1">
      <x:alignment vertical="center" wrapText="1"/>
    </x:xf>
    <x:xf numFmtId="174" fontId="42" fillId="0" borderId="0" xfId="0" applyNumberFormat="1" applyFont="1" applyAlignment="1">
      <x:alignment vertical="center"/>
    </x:xf>
    <x:xf numFmtId="174" fontId="42" fillId="39" borderId="0" xfId="0" applyNumberFormat="1" applyFont="1" applyFill="1" applyAlignment="1">
      <x:alignment vertical="center"/>
    </x:xf>
    <x:xf numFmtId="174" fontId="42" fillId="40" borderId="0" xfId="0" applyNumberFormat="1" applyFont="1" applyFill="1" applyAlignment="1">
      <x:alignment vertical="center"/>
    </x:xf>
    <x:xf numFmtId="0" fontId="42" fillId="0" borderId="0" xfId="0" applyFont="1" applyAlignment="1">
      <x:alignment vertical="center" wrapText="1"/>
    </x:xf>
    <x:xf numFmtId="0" fontId="38" fillId="0" borderId="0" xfId="0" applyFont="1" applyAlignment="1">
      <x:alignment vertical="center" wrapText="1"/>
    </x:xf>
    <x:xf numFmtId="10" fontId="0" fillId="0" borderId="10" xfId="0" applyNumberFormat="1" applyBorder="1"/>
    <x:xf numFmtId="2" fontId="0" fillId="0" borderId="10" xfId="0" applyNumberFormat="1" applyBorder="1"/>
    <x:xf numFmtId="174" fontId="42" fillId="0" borderId="0" xfId="0" applyNumberFormat="1" applyFont="1" applyAlignment="1">
      <x:alignment vertical="center" wrapText="1"/>
    </x:xf>
    <x:xf numFmtId="10" fontId="42" fillId="0" borderId="0" xfId="0" applyNumberFormat="1" applyFont="1" applyAlignment="1">
      <x:alignment vertical="center" wrapText="1"/>
    </x:xf>
    <x:xf numFmtId="168" fontId="42" fillId="0" borderId="0" xfId="0" applyNumberFormat="1" applyFont="1" applyAlignment="1">
      <x:alignment vertical="center" wrapText="1"/>
    </x:xf>
    <x:xf numFmtId="0" fontId="0" fillId="41" borderId="0" xfId="0" applyFill="1"/>
    <x:xf numFmtId="174" fontId="42" fillId="41" borderId="0" xfId="0" applyNumberFormat="1" applyFont="1" applyFill="1" applyAlignment="1">
      <x:alignment vertical="center" wrapText="1"/>
    </x:xf>
    <x:xf numFmtId="0" fontId="8" fillId="3" borderId="0" xfId="0" applyFont="1" applyFill="1" applyAlignment="1">
      <x:alignment horizontal="center" vertical="center" wrapText="1"/>
    </x:xf>
    <x:xf numFmtId="0" fontId="6" fillId="4" borderId="0" xfId="0" applyFont="1" applyFill="1" applyAlignment="1">
      <x:alignment horizontal="center" vertical="center" wrapText="1"/>
    </x:xf>
    <x:xf numFmtId="0" fontId="7" fillId="5" borderId="0" xfId="0" applyFont="1" applyFill="1" applyAlignment="1">
      <x:alignment horizontal="left" vertical="center" wrapText="1"/>
    </x:xf>
    <x:xf numFmtId="0" fontId="5" fillId="8" borderId="1" xfId="0" applyFont="1" applyFill="1" applyBorder="1" applyAlignment="1">
      <x:alignment horizontal="left" vertical="center" wrapText="1"/>
    </x:xf>
    <x:xf numFmtId="0" fontId="5" fillId="8" borderId="2" xfId="0" applyFont="1" applyFill="1" applyBorder="1" applyAlignment="1">
      <x:alignment horizontal="left" vertical="center" wrapText="1"/>
    </x:xf>
    <x:xf numFmtId="0" fontId="5" fillId="8" borderId="3" xfId="0" applyFont="1" applyFill="1" applyBorder="1" applyAlignment="1">
      <x:alignment horizontal="left" vertical="center" wrapText="1"/>
    </x:xf>
    <x:xf numFmtId="0" fontId="5" fillId="8" borderId="4" xfId="0" applyFont="1" applyFill="1" applyBorder="1" applyAlignment="1">
      <x:alignment horizontal="left" vertical="center" wrapText="1"/>
    </x:xf>
    <x:xf numFmtId="0" fontId="5" fillId="8" borderId="5" xfId="0" applyFont="1" applyFill="1" applyBorder="1" applyAlignment="1">
      <x:alignment horizontal="left" vertical="center" wrapText="1"/>
    </x:xf>
    <x:xf numFmtId="0" fontId="5" fillId="8" borderId="6" xfId="0" applyFont="1" applyFill="1" applyBorder="1" applyAlignment="1">
      <x:alignment horizontal="left" vertical="center" wrapText="1"/>
    </x:xf>
    <x:xf numFmtId="0" fontId="0" fillId="0" borderId="0" xfId="0"/>
    <x:xf numFmtId="0" fontId="16" fillId="15" borderId="0" xfId="0" applyFont="1" applyFill="1" applyAlignment="1">
      <x:alignment horizontal="center"/>
    </x:xf>
    <x:xf numFmtId="0" fontId="13" fillId="9" borderId="0" xfId="0" applyFont="1" applyFill="1" applyAlignment="1">
      <x:alignment horizontal="center" vertical="center"/>
    </x:xf>
    <x:xf numFmtId="0" fontId="14" fillId="10" borderId="0" xfId="0" applyFont="1" applyFill="1" applyAlignment="1">
      <x:alignment horizontal="center" vertical="center"/>
    </x:xf>
    <x:xf numFmtId="0" fontId="11" fillId="11" borderId="0" xfId="0" applyFont="1" applyFill="1" applyAlignment="1">
      <x:alignment wrapText="1"/>
    </x:xf>
    <x:xf numFmtId="0" fontId="24" fillId="23" borderId="0" xfId="0" applyFont="1" applyFill="1" applyAlignment="1">
      <x:alignment vertical="center" wrapText="1"/>
    </x:xf>
    <x:xf numFmtId="0" fontId="42" fillId="0" borderId="0" xfId="0" applyFont="1" applyAlignment="1">
      <x:alignment vertical="center" wrapText="1"/>
    </x:xf>
    <x:xf numFmtId="0" fontId="17" fillId="16" borderId="11" xfId="0" applyFont="1" applyFill="1" applyBorder="1" applyAlignment="1">
      <x:alignment vertical="center" wrapText="1"/>
    </x:xf>
    <x:xf numFmtId="0" fontId="17" fillId="16" borderId="12" xfId="0" applyFont="1" applyFill="1" applyBorder="1" applyAlignment="1">
      <x:alignment vertical="center" wrapText="1"/>
    </x:xf>
    <x:xf numFmtId="0" fontId="17" fillId="16" borderId="13" xfId="0" applyFont="1" applyFill="1" applyBorder="1" applyAlignment="1">
      <x:alignment vertical="center" wrapText="1"/>
    </x:xf>
    <x:xf numFmtId="0" fontId="17" fillId="16" borderId="16" xfId="0" applyFont="1" applyFill="1" applyBorder="1" applyAlignment="1">
      <x:alignment vertical="center" wrapText="1"/>
    </x:xf>
    <x:xf numFmtId="0" fontId="17" fillId="16" borderId="17" xfId="0" applyFont="1" applyFill="1" applyBorder="1" applyAlignment="1">
      <x:alignment vertical="center" wrapText="1"/>
    </x:xf>
    <x:xf numFmtId="0" fontId="17" fillId="16" borderId="18" xfId="0" applyFont="1" applyFill="1" applyBorder="1" applyAlignment="1">
      <x:alignment vertical="center" wrapText="1"/>
    </x:xf>
    <x:xf numFmtId="0" fontId="10" fillId="19" borderId="11" xfId="0" applyFont="1" applyFill="1" applyBorder="1" applyAlignment="1">
      <x:alignment wrapText="1"/>
    </x:xf>
    <x:xf numFmtId="0" fontId="10" fillId="19" borderId="12" xfId="0" applyFont="1" applyFill="1" applyBorder="1" applyAlignment="1">
      <x:alignment wrapText="1"/>
    </x:xf>
    <x:xf numFmtId="0" fontId="10" fillId="19" borderId="13" xfId="0" applyFont="1" applyFill="1" applyBorder="1" applyAlignment="1">
      <x:alignment wrapText="1"/>
    </x:xf>
    <x:xf numFmtId="0" fontId="10" fillId="19" borderId="16" xfId="0" applyFont="1" applyFill="1" applyBorder="1" applyAlignment="1">
      <x:alignment wrapText="1"/>
    </x:xf>
    <x:xf numFmtId="0" fontId="10" fillId="19" borderId="17" xfId="0" applyFont="1" applyFill="1" applyBorder="1" applyAlignment="1">
      <x:alignment wrapText="1"/>
    </x:xf>
    <x:xf numFmtId="0" fontId="10" fillId="19" borderId="18" xfId="0" applyFont="1" applyFill="1" applyBorder="1" applyAlignment="1">
      <x:alignment wrapText="1"/>
    </x:xf>
    <x:xf numFmtId="0" fontId="13" fillId="9" borderId="0" xfId="0" applyFont="1" applyFill="1" applyAlignment="1">
      <x:alignment horizontal="center"/>
    </x:xf>
    <x:xf numFmtId="0" fontId="14" fillId="10" borderId="0" xfId="0" applyFont="1" applyFill="1" applyAlignment="1">
      <x:alignment horizontal="center"/>
    </x:xf>
    <x:xf numFmtId="0" fontId="25" fillId="20" borderId="0" xfId="0" applyFont="1" applyFill="1" applyAlignment="1">
      <x:alignment vertical="center" wrapText="1"/>
    </x:xf>
    <x:xf numFmtId="0" fontId="26" fillId="24" borderId="0" xfId="0" applyFont="1" applyFill="1" applyAlignment="1">
      <x:alignment horizontal="center"/>
    </x:xf>
    <x:xf numFmtId="0" fontId="22" fillId="20" borderId="0" xfId="0" applyFont="1" applyFill="1" applyAlignment="1">
      <x:alignment vertical="center" wrapText="1"/>
    </x:xf>
    <x:xf numFmtId="0" fontId="21" fillId="17" borderId="10" xfId="0" applyFont="1" applyFill="1" applyBorder="1" applyAlignment="1">
      <x:alignment horizontal="center" vertical="center" wrapText="1"/>
    </x:xf>
    <x:xf numFmtId="0" fontId="17" fillId="16" borderId="14" xfId="0" applyFont="1" applyFill="1" applyBorder="1" applyAlignment="1">
      <x:alignment vertical="center" wrapText="1"/>
    </x:xf>
    <x:xf numFmtId="0" fontId="17" fillId="16" borderId="0" xfId="0" applyFont="1" applyFill="1" applyAlignment="1">
      <x:alignment vertical="center" wrapText="1"/>
    </x:xf>
    <x:xf numFmtId="0" fontId="17" fillId="16" borderId="15" xfId="0" applyFont="1" applyFill="1" applyBorder="1" applyAlignment="1">
      <x:alignment vertical="center" wrapText="1"/>
    </x:xf>
    <x:xf numFmtId="0" fontId="20" fillId="10" borderId="10" xfId="0" applyFont="1" applyFill="1" applyBorder="1" applyAlignment="1">
      <x:alignment horizontal="center"/>
    </x:xf>
    <x:xf numFmtId="0" fontId="24" fillId="0" borderId="0" xfId="0" applyFont="1" applyAlignment="1">
      <x:alignment vertical="center" wrapText="1"/>
    </x:xf>
    <x:xf numFmtId="0" fontId="24" fillId="22" borderId="0" xfId="0" applyFont="1" applyFill="1" applyAlignment="1">
      <x:alignment vertical="center" wrapText="1"/>
    </x:xf>
    <x:xf numFmtId="0" fontId="25" fillId="38" borderId="0" xfId="0" applyFont="1" applyFill="1" applyAlignment="1">
      <x:alignment vertical="center" wrapText="1"/>
    </x:xf>
    <x:xf numFmtId="0" fontId="0" fillId="42" borderId="0" xfId="0" applyNumberFormat="1" applyFont="1" applyFill="1" applyBorder="1"/>
    <x:xf numFmtId="0" fontId="31" fillId="42" borderId="0" xfId="0" applyNumberFormat="1" applyFont="1" applyFill="1" applyBorder="1"/>
    <x:xf numFmtId="0" fontId="31" fillId="42" borderId="0" xfId="0" applyNumberFormat="1" applyFont="1" applyFill="1" applyBorder="1" applyAlignment="1">
      <x:alignment wrapText="1"/>
    </x:xf>
    <x:xf numFmtId="0" fontId="45" fillId="0" borderId="0" xfId="0" applyNumberFormat="1" applyFont="1" applyFill="1" applyBorder="1"/>
    <x:xf numFmtId="0" fontId="45" fillId="0" borderId="0" xfId="0" applyNumberFormat="1" applyFont="1" applyFill="1" applyBorder="1" applyAlignment="1">
      <x:alignment wrapText="1"/>
    </x:xf>
    <x:xf numFmtId="0" fontId="45" fillId="0" borderId="0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23" fillId="43" borderId="0" xfId="0" applyNumberFormat="1" applyFont="1" applyFill="1" applyBorder="1"/>
    <x:xf numFmtId="0" fontId="23" fillId="43" borderId="0" xfId="0" applyNumberFormat="1" applyFont="1" applyFill="1" applyBorder="1" applyAlignment="1">
      <x:alignment wrapText="1"/>
    </x:xf>
    <x:xf numFmtId="0" fontId="45" fillId="0" borderId="0" xfId="0" applyNumberFormat="1" applyFont="1" applyFill="1" applyBorder="1" applyAlignment="1">
      <x:alignment horizontal="center" vertical="center" wrapText="1"/>
    </x:xf>
    <x:xf numFmtId="200" fontId="4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4">
    <x:dxf>
      <x:font>
        <x:color rgb="FFC00000"/>
      </x:font>
      <x:fill>
        <x:patternFill>
          <x:bgColor rgb="FFFCE4E4"/>
        </x:patternFill>
      </x:fill>
    </x:dxf>
    <x:dxf>
      <x:font>
        <x:color rgb="FF663717"/>
      </x:font>
      <x:fill>
        <x:patternFill>
          <x:bgColor rgb="FFF9D7B5"/>
        </x:patternFill>
      </x:fill>
    </x:dxf>
    <x:dxf>
      <x:font>
        <x:b/>
        <x:color rgb="FF183451"/>
      </x:font>
      <x:fill>
        <x:patternFill>
          <x:bgColor rgb="FFA8C8EB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FFFFFF"/>
      </x:font>
      <x:fill>
        <x:patternFill>
          <x:bgColor rgb="FFED9A50"/>
        </x:patternFill>
      </x:fill>
    </x:dxf>
    <x:dxf>
      <x:font>
        <x:b/>
        <x:color rgb="FFFFFFFF"/>
      </x:font>
      <x:fill>
        <x:patternFill>
          <x:bgColor rgb="FF70AD7A"/>
        </x:patternFill>
      </x:fill>
    </x:dxf>
    <x:dxf>
      <x:font>
        <x:b/>
        <x:color rgb="FFFFFFFF"/>
      </x:font>
      <x:fill>
        <x:patternFill>
          <x:bgColor rgb="FF7F8C9A"/>
        </x:patternFill>
      </x:fill>
    </x:dxf>
    <x:dxf>
      <x:font>
        <x:b/>
        <x:color rgb="FFFFFFFF"/>
      </x:font>
      <x:fill>
        <x:patternFill>
          <x:bgColor rgb="FF5B9BD5"/>
        </x:patternFill>
      </x:fill>
    </x:dxf>
    <x:dxf>
      <x:fill>
        <x:patternFill>
          <x:bgColor rgb="FF60A5FA"/>
        </x:patternFill>
      </x:fill>
    </x:dxf>
    <x:dxf>
      <x:fill>
        <x:patternFill>
          <x:bgColor rgb="FFDC2626"/>
        </x:patternFill>
      </x:fill>
    </x:dxf>
    <x:dxf>
      <x:font>
        <x:color rgb="FF243447"/>
      </x:font>
      <x:fill>
        <x:patternFill>
          <x:bgColor rgb="FFEEF6E5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64748B"/>
      </x:font>
      <x:fill>
        <x:patternFill>
          <x:bgColor rgb="FFF8FAFC"/>
        </x:patternFill>
      </x:fill>
    </x:dxf>
    <x:dxf>
      <x:font>
        <x:b/>
        <x:color rgb="FFFFFFFF"/>
      </x:font>
      <x:fill>
        <x:patternFill>
          <x:bgColor rgb="FFDC2626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B91C1C"/>
      </x:font>
      <x:fill>
        <x:patternFill patternType="solid">
          <x:bgColor rgb="FFFEF2F2"/>
        </x:patternFill>
      </x:fill>
    </x:dxf>
    <x:dxf>
      <x:font>
        <x:color rgb="FFB91C1C"/>
      </x:font>
      <x:fill>
        <x:patternFill patternType="solid">
          <x:bgColor rgb="FFFEF2F2"/>
        </x:patternFill>
      </x:fill>
    </x:dxf>
    <x:dxf>
      <x:font>
        <x:color rgb="FFB91C1C"/>
      </x:font>
      <x:fill>
        <x:patternFill patternType="solid">
          <x:bgColor rgb="FFFEF2F2"/>
        </x:patternFill>
      </x:fill>
    </x:dxf>
    <x:dxf>
      <x:font>
        <x:color rgb="FFB91C1C"/>
      </x:font>
      <x:fill>
        <x:patternFill patternType="solid"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a2605b92a4e56" /><Relationship Type="http://schemas.openxmlformats.org/officeDocument/2006/relationships/theme" Target="/xl/theme/theme1.xml" Id="R09cabcd5534c4558" /><Relationship Type="http://schemas.openxmlformats.org/officeDocument/2006/relationships/sharedStrings" Target="/xl/sharedStrings.xml" Id="R182ce4f49a424bf9" /><Relationship Type="http://schemas.openxmlformats.org/officeDocument/2006/relationships/worksheet" Target="/xl/worksheets/sheet1.xml" Id="Rca3f7d8a91a84930" /><Relationship Type="http://schemas.openxmlformats.org/officeDocument/2006/relationships/worksheet" Target="/xl/worksheets/sheet2.xml" Id="R86c6ea16132c41b0" /><Relationship Type="http://schemas.openxmlformats.org/officeDocument/2006/relationships/worksheet" Target="/xl/worksheets/sheet3.xml" Id="R5ef812ba51a04ce0" /><Relationship Type="http://schemas.openxmlformats.org/officeDocument/2006/relationships/worksheet" Target="/xl/worksheets/sheet4.xml" Id="R85c0a6b746104ff6" /><Relationship Type="http://schemas.openxmlformats.org/officeDocument/2006/relationships/worksheet" Target="/xl/worksheets/sheet5.xml" Id="Rb802b9d326114db3" /><Relationship Type="http://schemas.openxmlformats.org/officeDocument/2006/relationships/worksheet" Target="/xl/worksheets/sheet6.xml" Id="Ra1da7c66d2554c4e" /><Relationship Type="http://schemas.openxmlformats.org/officeDocument/2006/relationships/worksheet" Target="/xl/worksheets/sheet7.xml" Id="R74435540fbbf440b" /><Relationship Type="http://schemas.openxmlformats.org/officeDocument/2006/relationships/worksheet" Target="/xl/worksheets/sheet8.xml" Id="R73b9d00a8f6544e5" /><Relationship Type="http://schemas.openxmlformats.org/officeDocument/2006/relationships/worksheet" Target="/xl/worksheets/sheet9.xml" Id="R814744030b9140ad" /><Relationship Type="http://schemas.openxmlformats.org/officeDocument/2006/relationships/worksheet" Target="/xl/worksheets/sheet10.xml" Id="R2dfb846731354223" /><Relationship Type="http://schemas.openxmlformats.org/officeDocument/2006/relationships/worksheet" Target="/xl/worksheets/sheet11.xml" Id="R4fbae3bd72ea4b76" /><Relationship Type="http://schemas.openxmlformats.org/officeDocument/2006/relationships/worksheet" Target="/xl/worksheets/sheet12.xml" Id="R8cf9ce80ff534060" /><Relationship Type="http://schemas.openxmlformats.org/officeDocument/2006/relationships/worksheet" Target="/xl/worksheets/sheet13.xml" Id="R532bef59da054e16" /><Relationship Type="http://schemas.openxmlformats.org/officeDocument/2006/relationships/worksheet" Target="/xl/worksheets/sheet14.xml" Id="R3c57c1405a0c4bab" /><Relationship Type="http://schemas.openxmlformats.org/officeDocument/2006/relationships/worksheet" Target="/xl/worksheets/sheet15.xml" Id="Re9202302e979464c" /><Relationship Type="http://schemas.openxmlformats.org/officeDocument/2006/relationships/worksheet" Target="/xl/worksheets/sheet16.xml" Id="R781c26252cc74820" /><Relationship Type="http://schemas.openxmlformats.org/officeDocument/2006/relationships/worksheet" Target="/xl/worksheets/sheet17.xml" Id="R6d4f32eebe08444e" /><Relationship Type="http://schemas.openxmlformats.org/officeDocument/2006/relationships/worksheet" Target="/xl/worksheets/sheet18.xml" Id="R7c4d194ff1bd424b" /><Relationship Type="http://schemas.openxmlformats.org/officeDocument/2006/relationships/worksheet" Target="/xl/worksheets/sheet19.xml" Id="R82525d3da9934e30" /><Relationship Type="http://schemas.openxmlformats.org/officeDocument/2006/relationships/worksheet" Target="/xl/worksheets/sheet20.xml" Id="R0a9681a16cd14aa6" /><Relationship Type="http://schemas.openxmlformats.org/officeDocument/2006/relationships/worksheet" Target="/xl/worksheets/sheet21.xml" Id="R565c26a7aab749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9d6ecc432a84e4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e8154c0db2054a2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4727ea6fcc498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409a33a026b4cc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a6b3f38d0e44bfb" /><Relationship Type="http://schemas.openxmlformats.org/officeDocument/2006/relationships/chart" Target="/xl/drawings/charts/chart4.xml" Id="R75c3ed0dd50e410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.png" Id="R6d9fae2465db434c" /><Relationship Type="http://schemas.openxmlformats.org/officeDocument/2006/relationships/image" Target="/xl/media/image3.png" Id="R6ec3f9027c894d49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4.png" Id="R9294b436879a4aa4" /><Relationship Type="http://schemas.openxmlformats.org/officeDocument/2006/relationships/image" Target="/xl/media/image5.png" Id="R52ebda5e05f64675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CURVA S FÍSICA ACUMULADA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ACUM. (%)</c:v>
          </c:tx>
          <c:spPr>
            <a:ln xmlns:a="http://schemas.openxmlformats.org/drawingml/2006/main" w="23813">
              <a:solidFill>
                <a:srgbClr val="315D9C"/>
              </a:solidFill>
              <a:prstDash val="solid"/>
            </a:ln>
          </c:spPr>
          <c:marker>
            <c:symbol val="none"/>
          </c:marker>
          <c:cat>
            <c:numRef>
              <c:f>'08A_Curva_S_Fisica'!$B$43:$B$64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'08A_Curva_S_Fisica'!$D$43:$D$64</c:f>
              <c:numCache>
                <c:formatCode>0.00%</c:formatCode>
                <c:ptCount val="22"/>
                <c:pt idx="0">
                  <c:v>0.015545137297754592</c:v>
                </c:pt>
                <c:pt idx="1">
                  <c:v>0.04905803069291384</c:v>
                </c:pt>
                <c:pt idx="2">
                  <c:v>0.07469741298921037</c:v>
                </c:pt>
                <c:pt idx="3">
                  <c:v>0.09931615495787652</c:v>
                </c:pt>
                <c:pt idx="4">
                  <c:v>0.14818111318692934</c:v>
                </c:pt>
                <c:pt idx="5">
                  <c:v>0.19532900213396517</c:v>
                </c:pt>
                <c:pt idx="6">
                  <c:v>0.22781028587542726</c:v>
                </c:pt>
                <c:pt idx="7">
                  <c:v>0.29814894779512824</c:v>
                </c:pt>
                <c:pt idx="8">
                  <c:v>0.36220874898656946</c:v>
                </c:pt>
                <c:pt idx="9">
                  <c:v>0.4137380003994967</c:v>
                </c:pt>
                <c:pt idx="10">
                  <c:v>0.46699448928995224</c:v>
                </c:pt>
                <c:pt idx="11">
                  <c:v>0.5259129683809789</c:v>
                </c:pt>
                <c:pt idx="12">
                  <c:v>0.5855951919348582</c:v>
                </c:pt>
                <c:pt idx="13">
                  <c:v>0.6534564577531811</c:v>
                </c:pt>
                <c:pt idx="14">
                  <c:v>0.7183435263844332</c:v>
                </c:pt>
                <c:pt idx="15">
                  <c:v>0.7737495153160132</c:v>
                </c:pt>
                <c:pt idx="16">
                  <c:v>0.8555465472875313</c:v>
                </c:pt>
                <c:pt idx="17">
                  <c:v>0.9022877084141133</c:v>
                </c:pt>
                <c:pt idx="18">
                  <c:v>0.9333779830096228</c:v>
                </c:pt>
                <c:pt idx="19">
                  <c:v>0.9644682576051323</c:v>
                </c:pt>
                <c:pt idx="20">
                  <c:v>0.9904825690013747</c:v>
                </c:pt>
                <c:pt idx="21">
                  <c:v>0.9999999999999998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CURVA S FINANCIERA (MILLONES DE 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MILLONES ($)</c:v>
          </c:tx>
          <c:spPr>
            <a:ln xmlns:a="http://schemas.openxmlformats.org/drawingml/2006/main" w="23813">
              <a:solidFill>
                <a:srgbClr val="C65F29"/>
              </a:solidFill>
              <a:prstDash val="solid"/>
            </a:ln>
          </c:spPr>
          <c:marker>
            <c:symbol val="none"/>
          </c:marker>
          <c:cat>
            <c:numRef>
              <c:f>'08B_Curva_S_Financiera'!$B$162:$B$183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'08B_Curva_S_Financiera'!$G$162:$G$183</c:f>
              <c:numCache>
                <c:formatCode>0.00</c:formatCode>
                <c:ptCount val="22"/>
                <c:pt idx="0">
                  <c:v>10.778270249999998</c:v>
                </c:pt>
                <c:pt idx="1">
                  <c:v>11.926513977272723</c:v>
                </c:pt>
                <c:pt idx="2">
                  <c:v>12.42765034090908</c:v>
                </c:pt>
                <c:pt idx="3">
                  <c:v>14.32222791666666</c:v>
                </c:pt>
                <c:pt idx="4">
                  <c:v>16.818638749999995</c:v>
                </c:pt>
                <c:pt idx="5">
                  <c:v>20.736802067307693</c:v>
                </c:pt>
                <c:pt idx="6">
                  <c:v>23.709307500000005</c:v>
                </c:pt>
                <c:pt idx="7">
                  <c:v>36.43455013888889</c:v>
                </c:pt>
                <c:pt idx="8">
                  <c:v>47.95371277777775</c:v>
                </c:pt>
                <c:pt idx="9">
                  <c:v>54.5301155208333</c:v>
                </c:pt>
                <c:pt idx="10">
                  <c:v>59.66632541666665</c:v>
                </c:pt>
                <c:pt idx="11">
                  <c:v>68.22689933035713</c:v>
                </c:pt>
                <c:pt idx="12">
                  <c:v>80.64039151785715</c:v>
                </c:pt>
                <c:pt idx="13">
                  <c:v>90.62380000000002</c:v>
                </c:pt>
                <c:pt idx="14">
                  <c:v>92.64308125000001</c:v>
                </c:pt>
                <c:pt idx="15">
                  <c:v>95.20480822916669</c:v>
                </c:pt>
                <c:pt idx="16">
                  <c:v>101.02120958333339</c:v>
                </c:pt>
                <c:pt idx="17">
                  <c:v>103.65146125000007</c:v>
                </c:pt>
                <c:pt idx="18">
                  <c:v>104.68068000000008</c:v>
                </c:pt>
                <c:pt idx="19">
                  <c:v>105.70989875000008</c:v>
                </c:pt>
                <c:pt idx="20">
                  <c:v>107.33936250000008</c:v>
                </c:pt>
                <c:pt idx="21">
                  <c:v>108.23064000000008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Avance físico acumulado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Físico acumulado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numRef>
              <c:f>'08_Curvas_S'!$A$6:$A$27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'08_Curvas_S'!$E$6:$E$27</c:f>
              <c:numCache>
                <c:formatCode>0.0%</c:formatCode>
                <c:ptCount val="22"/>
                <c:pt idx="0">
                  <c:v>0.015545137297754592</c:v>
                </c:pt>
                <c:pt idx="1">
                  <c:v>0.04905803069291384</c:v>
                </c:pt>
                <c:pt idx="2">
                  <c:v>0.07469741298921037</c:v>
                </c:pt>
                <c:pt idx="3">
                  <c:v>0.09931615495787655</c:v>
                </c:pt>
                <c:pt idx="4">
                  <c:v>0.1481811131869294</c:v>
                </c:pt>
                <c:pt idx="5">
                  <c:v>0.1953290021339653</c:v>
                </c:pt>
                <c:pt idx="6">
                  <c:v>0.2278102858754274</c:v>
                </c:pt>
                <c:pt idx="7">
                  <c:v>0.29814894779512846</c:v>
                </c:pt>
                <c:pt idx="8">
                  <c:v>0.36220874898656985</c:v>
                </c:pt>
                <c:pt idx="9">
                  <c:v>0.4137380003994971</c:v>
                </c:pt>
                <c:pt idx="10">
                  <c:v>0.46699448928995263</c:v>
                </c:pt>
                <c:pt idx="11">
                  <c:v>0.5259129683809792</c:v>
                </c:pt>
                <c:pt idx="12">
                  <c:v>0.5855951919348584</c:v>
                </c:pt>
                <c:pt idx="13">
                  <c:v>0.6534564577531813</c:v>
                </c:pt>
                <c:pt idx="14">
                  <c:v>0.7183435263844337</c:v>
                </c:pt>
                <c:pt idx="15">
                  <c:v>0.7737495153160139</c:v>
                </c:pt>
                <c:pt idx="16">
                  <c:v>0.8555465472875321</c:v>
                </c:pt>
                <c:pt idx="17">
                  <c:v>0.9022877084141139</c:v>
                </c:pt>
                <c:pt idx="18">
                  <c:v>0.933377983009623</c:v>
                </c:pt>
                <c:pt idx="19">
                  <c:v>0.9644682576051322</c:v>
                </c:pt>
                <c:pt idx="20">
                  <c:v>0.9904825690013745</c:v>
                </c:pt>
                <c:pt idx="21">
                  <c:v>0.9999999999999998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Curva financiera acumulada (CLP netos)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CD acumulado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numRef>
              <c:f>'08_Curvas_S'!$A$6:$A$27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'08_Curvas_S'!$G$6:$G$27</c:f>
              <c:numCache>
                <c:formatCode>#,##0;[Red]\(#,##0\);"-"</c:formatCode>
                <c:ptCount val="22"/>
                <c:pt idx="0">
                  <c:v>7245895.966386554</c:v>
                </c:pt>
                <c:pt idx="1">
                  <c:v>8017824.522536286</c:v>
                </c:pt>
                <c:pt idx="2">
                  <c:v>8354722.918258212</c:v>
                </c:pt>
                <c:pt idx="3">
                  <c:v>9628388.515406162</c:v>
                </c:pt>
                <c:pt idx="4">
                  <c:v>11306647.899159662</c:v>
                </c:pt>
                <c:pt idx="5">
                  <c:v>13940707.272139624</c:v>
                </c:pt>
                <c:pt idx="6">
                  <c:v>15939030.252100838</c:v>
                </c:pt>
                <c:pt idx="7">
                  <c:v>24493815.2194211</c:v>
                </c:pt>
                <c:pt idx="8">
                  <c:v>32237790.102707747</c:v>
                </c:pt>
                <c:pt idx="9">
                  <c:v>36658901.19047619</c:v>
                </c:pt>
                <c:pt idx="10">
                  <c:v>40111815.40616246</c:v>
                </c:pt>
                <c:pt idx="11">
                  <c:v>45866823.079231694</c:v>
                </c:pt>
                <c:pt idx="12">
                  <c:v>54212027.91116447</c:v>
                </c:pt>
                <c:pt idx="13">
                  <c:v>60923563.02521009</c:v>
                </c:pt>
                <c:pt idx="14">
                  <c:v>62281063.02521009</c:v>
                </c:pt>
                <c:pt idx="15">
                  <c:v>64003232.42296919</c:v>
                </c:pt>
                <c:pt idx="16">
                  <c:v>67913418.20728292</c:v>
                </c:pt>
                <c:pt idx="17">
                  <c:v>69681654.62184875</c:v>
                </c:pt>
                <c:pt idx="18">
                  <c:v>70373566.38655463</c:v>
                </c:pt>
                <c:pt idx="19">
                  <c:v>71065478.15126051</c:v>
                </c:pt>
                <c:pt idx="20">
                  <c:v>72160915.96638656</c:v>
                </c:pt>
                <c:pt idx="21">
                  <c:v>72760094.11764707</c:v>
                </c:pt>
              </c:numCache>
            </c:numRef>
          </c:val>
          <c:smooth val="0"/>
        </c:ser>
        <c:ser>
          <c:idx val="1"/>
          <c:order val="1"/>
          <c:tx>
            <c:v>Venta neta acum.</c:v>
          </c:tx>
          <c:spPr>
            <a:ln xmlns:a="http://schemas.openxmlformats.org/drawingml/2006/main" w="1905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'08_Curvas_S'!$A$6:$A$27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'08_Curvas_S'!$I$6:$I$27</c:f>
              <c:numCache>
                <c:formatCode>#,##0;[Red]\(#,##0\);"-"</c:formatCode>
                <c:ptCount val="22"/>
                <c:pt idx="0">
                  <c:v>9057369.957983192</c:v>
                </c:pt>
                <c:pt idx="1">
                  <c:v>10022280.653170358</c:v>
                </c:pt>
                <c:pt idx="2">
                  <c:v>10443403.647822766</c:v>
                </c:pt>
                <c:pt idx="3">
                  <c:v>12035485.644257704</c:v>
                </c:pt>
                <c:pt idx="4">
                  <c:v>14133309.87394958</c:v>
                </c:pt>
                <c:pt idx="5">
                  <c:v>17425884.090174533</c:v>
                </c:pt>
                <c:pt idx="6">
                  <c:v>19923787.815126054</c:v>
                </c:pt>
                <c:pt idx="7">
                  <c:v>30617269.02427638</c:v>
                </c:pt>
                <c:pt idx="8">
                  <c:v>40297237.62838469</c:v>
                </c:pt>
                <c:pt idx="9">
                  <c:v>45823626.48809524</c:v>
                </c:pt>
                <c:pt idx="10">
                  <c:v>50139769.25770308</c:v>
                </c:pt>
                <c:pt idx="11">
                  <c:v>57333528.849039614</c:v>
                </c:pt>
                <c:pt idx="12">
                  <c:v>67765034.88895558</c:v>
                </c:pt>
                <c:pt idx="13">
                  <c:v>76154453.7815126</c:v>
                </c:pt>
                <c:pt idx="14">
                  <c:v>77851328.7815126</c:v>
                </c:pt>
                <c:pt idx="15">
                  <c:v>80004040.52871148</c:v>
                </c:pt>
                <c:pt idx="16">
                  <c:v>84891772.75910364</c:v>
                </c:pt>
                <c:pt idx="17">
                  <c:v>87102068.27731092</c:v>
                </c:pt>
                <c:pt idx="18">
                  <c:v>87966957.98319328</c:v>
                </c:pt>
                <c:pt idx="19">
                  <c:v>88831847.68907563</c:v>
                </c:pt>
                <c:pt idx="20">
                  <c:v>90201144.9579832</c:v>
                </c:pt>
                <c:pt idx="21">
                  <c:v>90950117.64705883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1</xdr:col>
      <xdr:colOff>506731</xdr:colOff>
      <xdr:row>1</xdr:row>
      <xdr:rowOff>429600</xdr:rowOff>
    </xdr:from>
    <xdr:to>
      <xdr:col>48</xdr:col>
      <xdr:colOff>95251</xdr:colOff>
      <xdr:row>94</xdr:row>
      <xdr:rowOff>40871</xdr:rowOff>
    </xdr:to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d6ecc432a84e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37</xdr:row>
      <xdr:rowOff>0</xdr:rowOff>
    </xdr:from>
    <xdr:ext cx="14001750" cy="3560347"/>
    <xdr:pic>
      <xdr:nvPicPr>
        <xdr:cNvPr id="1" name="f3c178a3-d049-40bd-8cce-999552aec1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154c0db2054a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41</xdr:row>
      <xdr:rowOff>0</xdr:rowOff>
    </xdr:from>
    <xdr:to>
      <xdr:col>17</xdr:col>
      <xdr:colOff>0</xdr:colOff>
      <xdr:row>65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4727ea6fcc498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160</xdr:row>
      <xdr:rowOff>0</xdr:rowOff>
    </xdr:from>
    <xdr:to>
      <xdr:col>17</xdr:col>
      <xdr:colOff>0</xdr:colOff>
      <xdr:row>184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09a33a026b4cca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10</xdr:col>
      <xdr:colOff>0</xdr:colOff>
      <xdr:row>4</xdr:row>
      <xdr:rowOff>0</xdr:rowOff>
    </xdr:from>
    <xdr:to>
      <xdr:col>21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6b3f38d0e44bfb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21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c3ed0dd50e410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9</xdr:row>
      <xdr:rowOff>0</xdr:rowOff>
    </xdr:from>
    <xdr:ext cx="14192250" cy="7165019"/>
    <xdr:pic>
      <xdr:nvPicPr>
        <xdr:cNvPr id="1" name="df20a7cd-f243-4b41-923b-d63deee6ea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9fae2465db43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67</xdr:row>
      <xdr:rowOff>0</xdr:rowOff>
    </xdr:from>
    <xdr:ext cx="14192250" cy="3608787"/>
    <xdr:pic>
      <xdr:nvPicPr>
        <xdr:cNvPr id="2" name="3920e980-7daf-4d05-b8e1-d3a03f8f60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c3f9027c894d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9</xdr:row>
      <xdr:rowOff>0</xdr:rowOff>
    </xdr:from>
    <xdr:ext cx="14192250" cy="9972932"/>
    <xdr:pic>
      <xdr:nvPicPr>
        <xdr:cNvPr id="1" name="c953e7b5-05a9-4944-9779-22afbe16cc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94b436879a4a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67</xdr:row>
      <xdr:rowOff>0</xdr:rowOff>
    </xdr:from>
    <xdr:ext cx="14192250" cy="3608787"/>
    <xdr:pic>
      <xdr:nvPicPr>
        <xdr:cNvPr id="2" name="02873583-eeed-4717-8b56-d9098d0012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ebda5e05f646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9b1d7f68994c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ae12e55e671c4b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eb15285f39b048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8a753b9d578f4e6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5.xml" Id="R422db226eeca4e3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6.xml" Id="Rc5124097c5ce4f4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7.xml" Id="R29deda8569134d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25" width="8" customWidth="1"/>
  </x:cols>
  <x:sheetData>
    <x:row r="1" ht="34.95000076293945" customHeight="1">
      <x:c r="A1" s="118" t="s">
        <x:v>0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 ht="55.79999923706055" customHeight="1"/>
    <x:row r="3" ht="78" customHeight="1"/>
    <x:row r="4" ht="21" customHeight="1"/>
    <x:row r="5" ht="21" customHeight="1"/>
    <x:row r="6" ht="21" customHeight="1"/>
    <x:row r="7" ht="21" customHeight="1"/>
    <x:row r="8" ht="21" customHeight="1"/>
    <x:row r="9" ht="21" customHeight="1"/>
    <x:row r="10" ht="21" customHeight="1"/>
    <x:row r="11" ht="21" customHeight="1"/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</x:sheetData>
  <x:pageMargins left="0.7" right="0.7" top="0.75" bottom="0.75" header="0.3" footer="0.3"/>
  <x:drawing xmlns:r="http://schemas.openxmlformats.org/officeDocument/2006/relationships" r:id="R449b1d7f68994c5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0.296875" customWidth="1"/>
    <x:col min="2" max="2" width="48.796875" customWidth="1"/>
    <x:col min="3" max="3" width="48" customWidth="1"/>
    <x:col min="4" max="4" width="67.796875" customWidth="1"/>
    <x:col min="5" max="5" width="67.69921875" customWidth="1"/>
  </x:cols>
  <x:sheetData>
    <x:row r="1">
      <x:c r="A1" t="s">
        <x:v>1</x:v>
      </x:c>
      <x:c r="B1" s="139" t="s">
        <x:v>2</x:v>
      </x:c>
      <x:c r="C1" s="139"/>
      <x:c r="D1" s="139"/>
      <x:c r="E1" s="139"/>
    </x:row>
    <x:row r="2" ht="57" customHeight="1">
      <x:c r="B2" s="139"/>
      <x:c r="C2" s="139"/>
      <x:c r="D2" s="139"/>
      <x:c r="E2" s="139"/>
    </x:row>
    <x:row r="3" ht="28.799999237060547">
      <x:c r="B3" s="140" t="s">
        <x:v>3</x:v>
      </x:c>
      <x:c r="C3" s="140"/>
      <x:c r="D3" s="140"/>
      <x:c r="E3" s="140"/>
    </x:row>
    <x:row r="4" ht="28.799999237060547">
      <x:c r="B4" s="141" t="s">
        <x:v>4</x:v>
      </x:c>
      <x:c r="C4" s="141"/>
      <x:c r="D4" s="141"/>
      <x:c r="E4" s="141"/>
    </x:row>
    <x:row r="5">
      <x:c r="B5" s="1"/>
      <x:c r="C5" s="1"/>
      <x:c r="D5" s="1"/>
      <x:c r="E5" s="1"/>
    </x:row>
    <x:row r="6" ht="52.20000076293945" customHeight="1">
      <x:c r="B6" s="2" t="s">
        <x:v>5</x:v>
      </x:c>
      <x:c r="C6" s="3" t="s">
        <x:v>6</x:v>
      </x:c>
      <x:c r="D6" s="3" t="s">
        <x:v>7</x:v>
      </x:c>
      <x:c r="E6" s="4" t="s">
        <x:v>8</x:v>
      </x:c>
    </x:row>
    <x:row r="7" ht="127.19999694824219" customHeight="1">
      <x:c r="B7" s="5" t="s">
        <x:v>9</x:v>
      </x:c>
      <x:c r="C7" s="6" t="s">
        <x:v>10</x:v>
      </x:c>
      <x:c r="D7" s="7" t="s">
        <x:v>11</x:v>
      </x:c>
      <x:c r="E7" s="8" t="s">
        <x:v>12</x:v>
      </x:c>
    </x:row>
    <x:row r="8" ht="129" customHeight="1">
      <x:c r="B8" s="9" t="s">
        <x:v>13</x:v>
      </x:c>
      <x:c r="C8" s="10" t="s">
        <x:v>14</x:v>
      </x:c>
      <x:c r="D8" s="11" t="s">
        <x:v>15</x:v>
      </x:c>
      <x:c r="E8" s="12" t="s">
        <x:v>16</x:v>
      </x:c>
    </x:row>
    <x:row r="9" ht="136.1999969482422" customHeight="1">
      <x:c r="B9" s="5" t="s">
        <x:v>17</x:v>
      </x:c>
      <x:c r="C9" s="6" t="s">
        <x:v>18</x:v>
      </x:c>
      <x:c r="D9" s="7" t="s">
        <x:v>19</x:v>
      </x:c>
      <x:c r="E9" s="8" t="s">
        <x:v>20</x:v>
      </x:c>
    </x:row>
    <x:row r="10" ht="131.39999389648438" customHeight="1">
      <x:c r="B10" s="9" t="s">
        <x:v>21</x:v>
      </x:c>
      <x:c r="C10" s="10" t="s">
        <x:v>17</x:v>
      </x:c>
      <x:c r="D10" s="11" t="s">
        <x:v>22</x:v>
      </x:c>
      <x:c r="E10" s="12" t="s">
        <x:v>23</x:v>
      </x:c>
    </x:row>
    <x:row r="11" ht="136.1999969482422" customHeight="1">
      <x:c r="B11" s="5" t="s">
        <x:v>24</x:v>
      </x:c>
      <x:c r="C11" s="6" t="s">
        <x:v>21</x:v>
      </x:c>
      <x:c r="D11" s="7" t="s">
        <x:v>25</x:v>
      </x:c>
      <x:c r="E11" s="8" t="s">
        <x:v>26</x:v>
      </x:c>
    </x:row>
    <x:row r="12" ht="150" customHeight="1">
      <x:c r="B12" s="9" t="s">
        <x:v>27</x:v>
      </x:c>
      <x:c r="C12" s="10" t="s">
        <x:v>21</x:v>
      </x:c>
      <x:c r="D12" s="11" t="s">
        <x:v>28</x:v>
      </x:c>
      <x:c r="E12" s="12" t="s">
        <x:v>29</x:v>
      </x:c>
    </x:row>
    <x:row r="13" ht="141.60000610351562" customHeight="1">
      <x:c r="B13" s="5" t="s">
        <x:v>30</x:v>
      </x:c>
      <x:c r="C13" s="6" t="s">
        <x:v>31</x:v>
      </x:c>
      <x:c r="D13" s="7" t="s">
        <x:v>32</x:v>
      </x:c>
      <x:c r="E13" s="8" t="s">
        <x:v>33</x:v>
      </x:c>
    </x:row>
    <x:row r="14" ht="151.8000030517578" customHeight="1">
      <x:c r="B14" s="9" t="s">
        <x:v>34</x:v>
      </x:c>
      <x:c r="C14" s="10" t="s">
        <x:v>21</x:v>
      </x:c>
      <x:c r="D14" s="11" t="s">
        <x:v>35</x:v>
      </x:c>
      <x:c r="E14" s="12" t="s">
        <x:v>36</x:v>
      </x:c>
    </x:row>
    <x:row r="15" ht="144" customHeight="1">
      <x:c r="B15" s="5" t="s">
        <x:v>37</x:v>
      </x:c>
      <x:c r="C15" s="6" t="s">
        <x:v>38</x:v>
      </x:c>
      <x:c r="D15" s="7" t="s">
        <x:v>39</x:v>
      </x:c>
      <x:c r="E15" s="8" t="s">
        <x:v>40</x:v>
      </x:c>
    </x:row>
    <x:row r="16" ht="159.60000610351562" customHeight="1">
      <x:c r="B16" s="9" t="s">
        <x:v>41</x:v>
      </x:c>
      <x:c r="C16" s="10" t="s">
        <x:v>24</x:v>
      </x:c>
      <x:c r="D16" s="11" t="s">
        <x:v>42</x:v>
      </x:c>
      <x:c r="E16" s="12" t="s">
        <x:v>43</x:v>
      </x:c>
    </x:row>
    <x:row r="17" ht="142.1999969482422" customHeight="1">
      <x:c r="B17" s="5" t="s">
        <x:v>44</x:v>
      </x:c>
      <x:c r="C17" s="6" t="s">
        <x:v>24</x:v>
      </x:c>
      <x:c r="D17" s="7" t="s">
        <x:v>45</x:v>
      </x:c>
      <x:c r="E17" s="8" t="s">
        <x:v>46</x:v>
      </x:c>
    </x:row>
    <x:row r="18" ht="129.60000610351562" customHeight="1">
      <x:c r="B18" s="9" t="s">
        <x:v>47</x:v>
      </x:c>
      <x:c r="C18" s="10" t="s">
        <x:v>48</x:v>
      </x:c>
      <x:c r="D18" s="11" t="s">
        <x:v>49</x:v>
      </x:c>
      <x:c r="E18" s="12" t="s">
        <x:v>50</x:v>
      </x:c>
    </x:row>
    <x:row r="19" ht="41.400001525878906" customHeight="1">
      <x:c r="B19" s="13"/>
      <x:c r="C19" s="13"/>
      <x:c r="D19" s="13"/>
      <x:c r="E19" s="13"/>
    </x:row>
    <x:row r="20">
      <x:c r="B20" s="142" t="s">
        <x:v>51</x:v>
      </x:c>
      <x:c r="C20" s="143"/>
      <x:c r="D20" s="143"/>
      <x:c r="E20" s="144"/>
    </x:row>
    <x:row r="21" ht="71.4000015258789" customHeight="1">
      <x:c r="B21" s="145"/>
      <x:c r="C21" s="146"/>
      <x:c r="D21" s="146"/>
      <x:c r="E21" s="147"/>
    </x:row>
  </x:sheetData>
  <x:mergeCells>
    <x:mergeCell ref="B1:E2"/>
    <x:mergeCell ref="B3:E3"/>
    <x:mergeCell ref="B4:E4"/>
    <x:mergeCell ref="B20:E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1.5" customWidth="1"/>
    <x:col min="2" max="2" width="22" customWidth="1"/>
    <x:col min="3" max="3" width="42" customWidth="1"/>
    <x:col min="4" max="4" width="15" customWidth="1"/>
    <x:col min="5" max="5" width="10" customWidth="1"/>
    <x:col min="6" max="6" width="27" customWidth="1"/>
    <x:col min="7" max="7" width="19" customWidth="1"/>
    <x:col min="8" max="8" width="13" customWidth="1"/>
    <x:col min="9" max="10" width="16" customWidth="1"/>
    <x:col min="11" max="11" width="18" customWidth="1"/>
    <x:col min="12" max="22" width="3" customWidth="1"/>
  </x:cols>
  <x:sheetData>
    <x:row r="1" ht="28.049999237060547" customHeight="1">
      <x:c r="A1" s="150" t="s">
        <x:v>52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48"/>
    </x:row>
    <x:row r="2" ht="27" customHeight="1">
      <x:c r="A2" s="151" t="s">
        <x:v>53</x:v>
      </x:c>
      <x:c r="B2" s="151"/>
      <x:c r="C2" s="151"/>
      <x:c r="D2" s="151"/>
      <x:c r="E2" s="151"/>
      <x:c r="F2" s="151"/>
      <x:c r="G2" s="151"/>
      <x:c r="H2" s="151"/>
      <x:c r="I2" s="151"/>
      <x:c r="J2" s="151"/>
      <x:c r="K2" s="151"/>
      <x:c r="L2" s="148"/>
      <x:c r="Q2" s="148"/>
      <x:c r="R2" s="148"/>
      <x:c r="S2" s="148"/>
      <x:c r="T2" s="148"/>
      <x:c r="U2" s="148"/>
      <x:c r="V2" s="148"/>
    </x:row>
    <x:row r="3" ht="30" customHeight="1">
      <x:c r="A3" s="152" t="s">
        <x:v>54</x:v>
      </x:c>
      <x:c r="B3" s="152"/>
      <x:c r="C3" s="152"/>
      <x:c r="D3" s="152"/>
      <x:c r="E3" s="152"/>
      <x:c r="F3" s="152"/>
      <x:c r="G3" s="152"/>
      <x:c r="H3" s="152"/>
      <x:c r="I3" s="152"/>
      <x:c r="J3" s="152"/>
      <x:c r="K3" s="152"/>
      <x:c r="L3" s="148"/>
    </x:row>
    <x:row r="4" ht="25.049999237060547" customHeight="1">
      <x:c r="A4" s="148"/>
      <x:c r="B4" s="148"/>
      <x:c r="C4" s="148"/>
      <x:c r="D4" s="148"/>
      <x:c r="E4" s="148"/>
      <x:c r="F4" s="148"/>
      <x:c r="G4" s="148"/>
      <x:c r="H4" s="148"/>
      <x:c r="I4" s="148"/>
      <x:c r="J4" s="148"/>
      <x:c r="K4" s="148"/>
      <x:c r="L4" s="148"/>
    </x:row>
    <x:row r="5" ht="42" customHeight="1">
      <x:c r="A5" s="14" t="s">
        <x:v>55</x:v>
      </x:c>
      <x:c r="B5" s="14" t="s">
        <x:v>56</x:v>
      </x:c>
      <x:c r="C5" s="14" t="s">
        <x:v>57</x:v>
      </x:c>
      <x:c r="D5" s="14" t="s">
        <x:v>58</x:v>
      </x:c>
      <x:c r="E5" s="14" t="s">
        <x:v>59</x:v>
      </x:c>
      <x:c r="F5" s="14" t="s">
        <x:v>60</x:v>
      </x:c>
      <x:c r="G5" s="14" t="s">
        <x:v>61</x:v>
      </x:c>
      <x:c r="H5" s="14" t="s">
        <x:v>62</x:v>
      </x:c>
      <x:c r="I5" s="14" t="s">
        <x:v>63</x:v>
      </x:c>
      <x:c r="J5" s="14" t="s">
        <x:v>64</x:v>
      </x:c>
      <x:c r="K5" s="14" t="s">
        <x:v>65</x:v>
      </x:c>
    </x:row>
    <x:row r="6" ht="34.04999923706055" customHeight="1">
      <x:c r="A6" s="15">
        <x:v>1</x:v>
      </x:c>
      <x:c r="B6" s="15" t="s">
        <x:v>66</x:v>
      </x:c>
      <x:c r="C6" s="15" t="s">
        <x:v>67</x:v>
      </x:c>
      <x:c r="D6" s="15">
        <x:v>1</x:v>
      </x:c>
      <x:c r="E6" s="15" t="s">
        <x:v>68</x:v>
      </x:c>
      <x:c r="F6" s="15" t="s">
        <x:v>69</x:v>
      </x:c>
      <x:c r="G6" s="15">
        <x:v>1</x:v>
      </x:c>
      <x:c r="H6" s="15">
        <x:v>1</x:v>
      </x:c>
      <x:c r="I6" s="16" t="n">
        <x:f t="shared" ref="I6:I27" si="0">D6/(G6*H6)</x:f>
        <x:v>1</x:v>
      </x:c>
      <x:c r="J6" s="17">
        <x:v>0.08</x:v>
      </x:c>
      <x:c r="K6" s="16">
        <x:v>6</x:v>
      </x:c>
    </x:row>
    <x:row r="7" ht="34.04999923706055" customHeight="1">
      <x:c r="A7" s="15">
        <x:v>2</x:v>
      </x:c>
      <x:c r="B7" s="15" t="s">
        <x:v>66</x:v>
      </x:c>
      <x:c r="C7" s="15" t="s">
        <x:v>70</x:v>
      </x:c>
      <x:c r="D7" s="15">
        <x:v>180</x:v>
      </x:c>
      <x:c r="E7" s="15" t="s">
        <x:v>71</x:v>
      </x:c>
      <x:c r="F7" s="15" t="s">
        <x:v>72</x:v>
      </x:c>
      <x:c r="G7" s="15">
        <x:v>180</x:v>
      </x:c>
      <x:c r="H7" s="15">
        <x:v>1</x:v>
      </x:c>
      <x:c r="I7" s="16">
        <x:f t="shared" si="0"/>
        <x:v>1</x:v>
      </x:c>
      <x:c r="J7" s="17">
        <x:v>0.08</x:v>
      </x:c>
      <x:c r="K7" s="16">
        <x:v>5</x:v>
      </x:c>
    </x:row>
    <x:row r="8" ht="34.04999923706055" customHeight="1">
      <x:c r="A8" s="15">
        <x:v>3</x:v>
      </x:c>
      <x:c r="B8" s="15" t="s">
        <x:v>66</x:v>
      </x:c>
      <x:c r="C8" s="15" t="s">
        <x:v>73</x:v>
      </x:c>
      <x:c r="D8" s="15">
        <x:v>1</x:v>
      </x:c>
      <x:c r="E8" s="15" t="s">
        <x:v>68</x:v>
      </x:c>
      <x:c r="F8" s="15" t="s">
        <x:v>74</x:v>
      </x:c>
      <x:c r="G8" s="15">
        <x:v>0.5</x:v>
      </x:c>
      <x:c r="H8" s="15">
        <x:v>1</x:v>
      </x:c>
      <x:c r="I8" s="16">
        <x:f t="shared" si="0"/>
        <x:v>2</x:v>
      </x:c>
      <x:c r="J8" s="17">
        <x:v>0.08</x:v>
      </x:c>
      <x:c r="K8" s="16">
        <x:v>10</x:v>
      </x:c>
    </x:row>
    <x:row r="9" ht="34.04999923706055" customHeight="1">
      <x:c r="A9" s="18">
        <x:v>4</x:v>
      </x:c>
      <x:c r="B9" s="18" t="s">
        <x:v>75</x:v>
      </x:c>
      <x:c r="C9" s="18" t="s">
        <x:v>76</x:v>
      </x:c>
      <x:c r="D9" s="18">
        <x:v>45</x:v>
      </x:c>
      <x:c r="E9" s="18" t="s">
        <x:v>77</x:v>
      </x:c>
      <x:c r="F9" s="18" t="s">
        <x:v>78</x:v>
      </x:c>
      <x:c r="G9" s="18">
        <x:v>15</x:v>
      </x:c>
      <x:c r="H9" s="18">
        <x:v>1</x:v>
      </x:c>
      <x:c r="I9" s="19">
        <x:f t="shared" si="0"/>
        <x:v>3</x:v>
      </x:c>
      <x:c r="J9" s="20">
        <x:v>0.38</x:v>
      </x:c>
      <x:c r="K9" s="19">
        <x:v>11</x:v>
      </x:c>
    </x:row>
    <x:row r="10" ht="34.04999923706055" customHeight="1">
      <x:c r="A10" s="18">
        <x:v>5</x:v>
      </x:c>
      <x:c r="B10" s="18" t="s">
        <x:v>75</x:v>
      </x:c>
      <x:c r="C10" s="18" t="s">
        <x:v>79</x:v>
      </x:c>
      <x:c r="D10" s="18">
        <x:v>35</x:v>
      </x:c>
      <x:c r="E10" s="18" t="s">
        <x:v>77</x:v>
      </x:c>
      <x:c r="F10" s="18" t="s">
        <x:v>69</x:v>
      </x:c>
      <x:c r="G10" s="18">
        <x:v>12</x:v>
      </x:c>
      <x:c r="H10" s="18">
        <x:v>1</x:v>
      </x:c>
      <x:c r="I10" s="19">
        <x:f t="shared" si="0"/>
        <x:v>2.9166666666666665</x:v>
      </x:c>
      <x:c r="J10" s="20">
        <x:v>0.38</x:v>
      </x:c>
      <x:c r="K10" s="19">
        <x:v>9</x:v>
      </x:c>
    </x:row>
    <x:row r="11" ht="34.04999923706055" customHeight="1">
      <x:c r="A11" s="18">
        <x:v>6</x:v>
      </x:c>
      <x:c r="B11" s="18" t="s">
        <x:v>75</x:v>
      </x:c>
      <x:c r="C11" s="18" t="s">
        <x:v>80</x:v>
      </x:c>
      <x:c r="D11" s="18">
        <x:v>12</x:v>
      </x:c>
      <x:c r="E11" s="18" t="s">
        <x:v>77</x:v>
      </x:c>
      <x:c r="F11" s="18" t="s">
        <x:v>69</x:v>
      </x:c>
      <x:c r="G11" s="18">
        <x:v>4</x:v>
      </x:c>
      <x:c r="H11" s="18">
        <x:v>1</x:v>
      </x:c>
      <x:c r="I11" s="19">
        <x:f t="shared" si="0"/>
        <x:v>3</x:v>
      </x:c>
      <x:c r="J11" s="20">
        <x:v>0.38</x:v>
      </x:c>
      <x:c r="K11" s="19">
        <x:v>5</x:v>
      </x:c>
    </x:row>
    <x:row r="12" ht="34.04999923706055" customHeight="1">
      <x:c r="A12" s="18">
        <x:v>7</x:v>
      </x:c>
      <x:c r="B12" s="18" t="s">
        <x:v>75</x:v>
      </x:c>
      <x:c r="C12" s="18" t="s">
        <x:v>81</x:v>
      </x:c>
      <x:c r="D12" s="18">
        <x:v>28</x:v>
      </x:c>
      <x:c r="E12" s="18" t="s">
        <x:v>77</x:v>
      </x:c>
      <x:c r="F12" s="18" t="s">
        <x:v>82</x:v>
      </x:c>
      <x:c r="G12" s="18">
        <x:v>7</x:v>
      </x:c>
      <x:c r="H12" s="18">
        <x:v>1</x:v>
      </x:c>
      <x:c r="I12" s="19">
        <x:f t="shared" si="0"/>
        <x:v>4</x:v>
      </x:c>
      <x:c r="J12" s="20">
        <x:v>0.38</x:v>
      </x:c>
      <x:c r="K12" s="19">
        <x:v>13</x:v>
      </x:c>
    </x:row>
    <x:row r="13" ht="34.04999923706055" customHeight="1">
      <x:c r="A13" s="18">
        <x:v>8</x:v>
      </x:c>
      <x:c r="B13" s="18" t="s">
        <x:v>75</x:v>
      </x:c>
      <x:c r="C13" s="18" t="s">
        <x:v>83</x:v>
      </x:c>
      <x:c r="D13" s="18">
        <x:v>95</x:v>
      </x:c>
      <x:c r="E13" s="18" t="s">
        <x:v>71</x:v>
      </x:c>
      <x:c r="F13" s="18" t="s">
        <x:v>82</x:v>
      </x:c>
      <x:c r="G13" s="18">
        <x:v>28</x:v>
      </x:c>
      <x:c r="H13" s="18">
        <x:v>1</x:v>
      </x:c>
      <x:c r="I13" s="19">
        <x:f t="shared" si="0"/>
        <x:v>3.3928571428571428</x:v>
      </x:c>
      <x:c r="J13" s="20">
        <x:v>0.38</x:v>
      </x:c>
      <x:c r="K13" s="19">
        <x:v>12</x:v>
      </x:c>
    </x:row>
    <x:row r="14" ht="34.04999923706055" customHeight="1">
      <x:c r="A14" s="18">
        <x:v>9</x:v>
      </x:c>
      <x:c r="B14" s="18" t="s">
        <x:v>75</x:v>
      </x:c>
      <x:c r="C14" s="18" t="s">
        <x:v>84</x:v>
      </x:c>
      <x:c r="D14" s="18">
        <x:v>2800</x:v>
      </x:c>
      <x:c r="E14" s="18" t="s">
        <x:v>85</x:v>
      </x:c>
      <x:c r="F14" s="18" t="s">
        <x:v>86</x:v>
      </x:c>
      <x:c r="G14" s="18">
        <x:v>350</x:v>
      </x:c>
      <x:c r="H14" s="18">
        <x:v>1</x:v>
      </x:c>
      <x:c r="I14" s="19">
        <x:f t="shared" si="0"/>
        <x:v>8</x:v>
      </x:c>
      <x:c r="J14" s="20">
        <x:v>0.38</x:v>
      </x:c>
      <x:c r="K14" s="19">
        <x:v>20</x:v>
      </x:c>
    </x:row>
    <x:row r="15" ht="34.04999923706055" customHeight="1">
      <x:c r="A15" s="18">
        <x:v>10</x:v>
      </x:c>
      <x:c r="B15" s="18" t="s">
        <x:v>75</x:v>
      </x:c>
      <x:c r="C15" s="18" t="s">
        <x:v>87</x:v>
      </x:c>
      <x:c r="D15" s="18">
        <x:v>190</x:v>
      </x:c>
      <x:c r="E15" s="18" t="s">
        <x:v>71</x:v>
      </x:c>
      <x:c r="F15" s="18" t="s">
        <x:v>69</x:v>
      </x:c>
      <x:c r="G15" s="18">
        <x:v>45</x:v>
      </x:c>
      <x:c r="H15" s="18">
        <x:v>1</x:v>
      </x:c>
      <x:c r="I15" s="19">
        <x:f t="shared" si="0"/>
        <x:v>4.2222222222222223</x:v>
      </x:c>
      <x:c r="J15" s="20">
        <x:v>0.38</x:v>
      </x:c>
      <x:c r="K15" s="19">
        <x:v>12</x:v>
      </x:c>
    </x:row>
    <x:row r="16" ht="34.04999923706055" customHeight="1">
      <x:c r="A16" s="18">
        <x:v>11</x:v>
      </x:c>
      <x:c r="B16" s="18" t="s">
        <x:v>75</x:v>
      </x:c>
      <x:c r="C16" s="18" t="s">
        <x:v>88</x:v>
      </x:c>
      <x:c r="D16" s="18">
        <x:v>360</x:v>
      </x:c>
      <x:c r="E16" s="18" t="s">
        <x:v>71</x:v>
      </x:c>
      <x:c r="F16" s="18" t="s">
        <x:v>69</x:v>
      </x:c>
      <x:c r="G16" s="18">
        <x:v>45</x:v>
      </x:c>
      <x:c r="H16" s="18">
        <x:v>2</x:v>
      </x:c>
      <x:c r="I16" s="19">
        <x:f t="shared" si="0"/>
        <x:v>4</x:v>
      </x:c>
      <x:c r="J16" s="20">
        <x:v>0.38</x:v>
      </x:c>
      <x:c r="K16" s="19">
        <x:v>18</x:v>
      </x:c>
    </x:row>
    <x:row r="17" ht="34.04999923706055" customHeight="1">
      <x:c r="A17" s="21">
        <x:v>12</x:v>
      </x:c>
      <x:c r="B17" s="21" t="s">
        <x:v>89</x:v>
      </x:c>
      <x:c r="C17" s="21" t="s">
        <x:v>90</x:v>
      </x:c>
      <x:c r="D17" s="21">
        <x:v>1</x:v>
      </x:c>
      <x:c r="E17" s="21" t="s">
        <x:v>68</x:v>
      </x:c>
      <x:c r="F17" s="21" t="s">
        <x:v>91</x:v>
      </x:c>
      <x:c r="G17" s="21">
        <x:v>0.25</x:v>
      </x:c>
      <x:c r="H17" s="21">
        <x:v>1</x:v>
      </x:c>
      <x:c r="I17" s="22">
        <x:f t="shared" si="0"/>
        <x:v>4</x:v>
      </x:c>
      <x:c r="J17" s="23">
        <x:v>0.22</x:v>
      </x:c>
      <x:c r="K17" s="22">
        <x:v>14</x:v>
      </x:c>
    </x:row>
    <x:row r="18" ht="34.04999923706055" customHeight="1">
      <x:c r="A18" s="21">
        <x:v>13</x:v>
      </x:c>
      <x:c r="B18" s="21" t="s">
        <x:v>89</x:v>
      </x:c>
      <x:c r="C18" s="21" t="s">
        <x:v>92</x:v>
      </x:c>
      <x:c r="D18" s="21">
        <x:v>120</x:v>
      </x:c>
      <x:c r="E18" s="21" t="s">
        <x:v>93</x:v>
      </x:c>
      <x:c r="F18" s="21" t="s">
        <x:v>94</x:v>
      </x:c>
      <x:c r="G18" s="21">
        <x:v>30</x:v>
      </x:c>
      <x:c r="H18" s="21">
        <x:v>1</x:v>
      </x:c>
      <x:c r="I18" s="22">
        <x:f t="shared" si="0"/>
        <x:v>4</x:v>
      </x:c>
      <x:c r="J18" s="23">
        <x:v>0.22</x:v>
      </x:c>
      <x:c r="K18" s="22">
        <x:v>12</x:v>
      </x:c>
    </x:row>
    <x:row r="19" ht="34.04999923706055" customHeight="1">
      <x:c r="A19" s="21">
        <x:v>14</x:v>
      </x:c>
      <x:c r="B19" s="21" t="s">
        <x:v>89</x:v>
      </x:c>
      <x:c r="C19" s="21" t="s">
        <x:v>95</x:v>
      </x:c>
      <x:c r="D19" s="21">
        <x:v>90</x:v>
      </x:c>
      <x:c r="E19" s="21" t="s">
        <x:v>93</x:v>
      </x:c>
      <x:c r="F19" s="21" t="s">
        <x:v>94</x:v>
      </x:c>
      <x:c r="G19" s="21">
        <x:v>25</x:v>
      </x:c>
      <x:c r="H19" s="21">
        <x:v>1</x:v>
      </x:c>
      <x:c r="I19" s="22">
        <x:f t="shared" si="0"/>
        <x:v>3.6</x:v>
      </x:c>
      <x:c r="J19" s="23">
        <x:v>0.22</x:v>
      </x:c>
      <x:c r="K19" s="22">
        <x:v>14</x:v>
      </x:c>
    </x:row>
    <x:row r="20" ht="34.04999923706055" customHeight="1">
      <x:c r="A20" s="21">
        <x:v>15</x:v>
      </x:c>
      <x:c r="B20" s="21" t="s">
        <x:v>89</x:v>
      </x:c>
      <x:c r="C20" s="21" t="s">
        <x:v>96</x:v>
      </x:c>
      <x:c r="D20" s="21">
        <x:v>8</x:v>
      </x:c>
      <x:c r="E20" s="21" t="s">
        <x:v>97</x:v>
      </x:c>
      <x:c r="F20" s="21" t="s">
        <x:v>94</x:v>
      </x:c>
      <x:c r="G20" s="21">
        <x:v>4</x:v>
      </x:c>
      <x:c r="H20" s="21">
        <x:v>1</x:v>
      </x:c>
      <x:c r="I20" s="22">
        <x:f t="shared" si="0"/>
        <x:v>2</x:v>
      </x:c>
      <x:c r="J20" s="23">
        <x:v>0.22</x:v>
      </x:c>
      <x:c r="K20" s="22">
        <x:v>8</x:v>
      </x:c>
    </x:row>
    <x:row r="21" ht="34.04999923706055" customHeight="1">
      <x:c r="A21" s="21">
        <x:v>16</x:v>
      </x:c>
      <x:c r="B21" s="21" t="s">
        <x:v>89</x:v>
      </x:c>
      <x:c r="C21" s="21" t="s">
        <x:v>98</x:v>
      </x:c>
      <x:c r="D21" s="21">
        <x:v>1</x:v>
      </x:c>
      <x:c r="E21" s="21" t="s">
        <x:v>68</x:v>
      </x:c>
      <x:c r="F21" s="21" t="s">
        <x:v>99</x:v>
      </x:c>
      <x:c r="G21" s="21">
        <x:v>0.5</x:v>
      </x:c>
      <x:c r="H21" s="21">
        <x:v>1</x:v>
      </x:c>
      <x:c r="I21" s="22">
        <x:f t="shared" si="0"/>
        <x:v>2</x:v>
      </x:c>
      <x:c r="J21" s="23">
        <x:v>0.22</x:v>
      </x:c>
      <x:c r="K21" s="22">
        <x:v>8</x:v>
      </x:c>
    </x:row>
    <x:row r="22" ht="34.04999923706055" customHeight="1">
      <x:c r="A22" s="21">
        <x:v>17</x:v>
      </x:c>
      <x:c r="B22" s="21" t="s">
        <x:v>100</x:v>
      </x:c>
      <x:c r="C22" s="21" t="s">
        <x:v>101</x:v>
      </x:c>
      <x:c r="D22" s="21">
        <x:v>420</x:v>
      </x:c>
      <x:c r="E22" s="21" t="s">
        <x:v>71</x:v>
      </x:c>
      <x:c r="F22" s="21" t="s">
        <x:v>74</x:v>
      </x:c>
      <x:c r="G22" s="21">
        <x:v>40</x:v>
      </x:c>
      <x:c r="H22" s="21">
        <x:v>1</x:v>
      </x:c>
      <x:c r="I22" s="22">
        <x:f t="shared" si="0"/>
        <x:v>10.5</x:v>
      </x:c>
      <x:c r="J22" s="23">
        <x:v>0.32</x:v>
      </x:c>
      <x:c r="K22" s="22">
        <x:v>16</x:v>
      </x:c>
    </x:row>
    <x:row r="23" ht="34.04999923706055" customHeight="1">
      <x:c r="A23" s="21">
        <x:v>18</x:v>
      </x:c>
      <x:c r="B23" s="21" t="s">
        <x:v>100</x:v>
      </x:c>
      <x:c r="C23" s="21" t="s">
        <x:v>102</x:v>
      </x:c>
      <x:c r="D23" s="21">
        <x:v>190</x:v>
      </x:c>
      <x:c r="E23" s="21" t="s">
        <x:v>71</x:v>
      </x:c>
      <x:c r="F23" s="21" t="s">
        <x:v>74</x:v>
      </x:c>
      <x:c r="G23" s="21">
        <x:v>35</x:v>
      </x:c>
      <x:c r="H23" s="21">
        <x:v>1</x:v>
      </x:c>
      <x:c r="I23" s="22">
        <x:f t="shared" si="0"/>
        <x:v>5.4285714285714288</x:v>
      </x:c>
      <x:c r="J23" s="23">
        <x:v>0.32</x:v>
      </x:c>
      <x:c r="K23" s="22">
        <x:v>12</x:v>
      </x:c>
    </x:row>
    <x:row r="24" ht="34.04999923706055" customHeight="1">
      <x:c r="A24" s="21">
        <x:v>19</x:v>
      </x:c>
      <x:c r="B24" s="21" t="s">
        <x:v>100</x:v>
      </x:c>
      <x:c r="C24" s="21" t="s">
        <x:v>103</x:v>
      </x:c>
      <x:c r="D24" s="21">
        <x:v>210</x:v>
      </x:c>
      <x:c r="E24" s="21" t="s">
        <x:v>71</x:v>
      </x:c>
      <x:c r="F24" s="21" t="s">
        <x:v>74</x:v>
      </x:c>
      <x:c r="G24" s="21">
        <x:v>35</x:v>
      </x:c>
      <x:c r="H24" s="21">
        <x:v>1</x:v>
      </x:c>
      <x:c r="I24" s="22">
        <x:f t="shared" si="0"/>
        <x:v>6</x:v>
      </x:c>
      <x:c r="J24" s="23">
        <x:v>0.32</x:v>
      </x:c>
      <x:c r="K24" s="22">
        <x:v>10</x:v>
      </x:c>
    </x:row>
    <x:row r="25" ht="34.04999923706055" customHeight="1">
      <x:c r="A25" s="21">
        <x:v>20</x:v>
      </x:c>
      <x:c r="B25" s="21" t="s">
        <x:v>100</x:v>
      </x:c>
      <x:c r="C25" s="21" t="s">
        <x:v>104</x:v>
      </x:c>
      <x:c r="D25" s="21">
        <x:v>720</x:v>
      </x:c>
      <x:c r="E25" s="21" t="s">
        <x:v>71</x:v>
      </x:c>
      <x:c r="F25" s="21" t="s">
        <x:v>74</x:v>
      </x:c>
      <x:c r="G25" s="21">
        <x:v>90</x:v>
      </x:c>
      <x:c r="H25" s="21">
        <x:v>1</x:v>
      </x:c>
      <x:c r="I25" s="22">
        <x:f t="shared" si="0"/>
        <x:v>8</x:v>
      </x:c>
      <x:c r="J25" s="23">
        <x:v>0.32</x:v>
      </x:c>
      <x:c r="K25" s="22">
        <x:v>20</x:v>
      </x:c>
    </x:row>
    <x:row r="26" ht="34.04999923706055" customHeight="1">
      <x:c r="A26" s="21">
        <x:v>21</x:v>
      </x:c>
      <x:c r="B26" s="21" t="s">
        <x:v>100</x:v>
      </x:c>
      <x:c r="C26" s="21" t="s">
        <x:v>105</x:v>
      </x:c>
      <x:c r="D26" s="21">
        <x:v>18</x:v>
      </x:c>
      <x:c r="E26" s="21" t="s">
        <x:v>97</x:v>
      </x:c>
      <x:c r="F26" s="21" t="s">
        <x:v>74</x:v>
      </x:c>
      <x:c r="G26" s="21">
        <x:v>3</x:v>
      </x:c>
      <x:c r="H26" s="21">
        <x:v>1</x:v>
      </x:c>
      <x:c r="I26" s="22">
        <x:f t="shared" si="0"/>
        <x:v>6</x:v>
      </x:c>
      <x:c r="J26" s="23">
        <x:v>0.32</x:v>
      </x:c>
      <x:c r="K26" s="22">
        <x:v>16</x:v>
      </x:c>
    </x:row>
    <x:row r="27" ht="34.04999923706055" customHeight="1">
      <x:c r="A27" s="21">
        <x:v>22</x:v>
      </x:c>
      <x:c r="B27" s="21" t="s">
        <x:v>100</x:v>
      </x:c>
      <x:c r="C27" s="21" t="s">
        <x:v>106</x:v>
      </x:c>
      <x:c r="D27" s="21">
        <x:v>1</x:v>
      </x:c>
      <x:c r="E27" s="21" t="s">
        <x:v>68</x:v>
      </x:c>
      <x:c r="F27" s="21" t="s">
        <x:v>69</x:v>
      </x:c>
      <x:c r="G27" s="21">
        <x:v>0.5</x:v>
      </x:c>
      <x:c r="H27" s="21">
        <x:v>1</x:v>
      </x:c>
      <x:c r="I27" s="22">
        <x:f t="shared" si="0"/>
        <x:v>2</x:v>
      </x:c>
      <x:c r="J27" s="23">
        <x:v>0.32</x:v>
      </x:c>
      <x:c r="K27" s="22">
        <x:v>7</x:v>
      </x:c>
    </x:row>
    <x:row r="28" ht="52.04999923706055" customHeight="1"/>
    <x:row r="29" ht="52.04999923706055" customHeight="1"/>
    <x:row r="30" ht="52.04999923706055" customHeight="1">
      <x:c r="A30" s="149" t="s">
        <x:v>107</x:v>
      </x:c>
      <x:c r="B30" s="149"/>
      <x:c r="C30" s="149"/>
      <x:c r="D30" s="149"/>
      <x:c r="E30" s="149"/>
      <x:c r="F30" s="149"/>
      <x:c r="G30" s="149"/>
      <x:c r="H30" s="149"/>
      <x:c r="I30" s="149"/>
      <x:c r="J30" s="149"/>
      <x:c r="K30" s="149"/>
    </x:row>
    <x:row r="31" ht="158.39999389648438">
      <x:c r="A31" s="24" t="s">
        <x:v>56</x:v>
      </x:c>
      <x:c r="B31" s="24" t="s">
        <x:v>64</x:v>
      </x:c>
      <x:c r="C31" s="24" t="s">
        <x:v>108</x:v>
      </x:c>
      <x:c r="D31" s="24" t="s">
        <x:v>109</x:v>
      </x:c>
      <x:c r="F31" s="27" t="s">
        <x:v>110</x:v>
      </x:c>
      <x:c r="G31" s="28"/>
      <x:c r="H31" s="28"/>
      <x:c r="I31" s="28"/>
      <x:c r="J31" s="28"/>
      <x:c r="K31" s="29"/>
    </x:row>
    <x:row r="32">
      <x:c r="A32" s="25" t="s">
        <x:v>66</x:v>
      </x:c>
      <x:c r="B32" s="132" t="n">
        <x:f>J6</x:f>
        <x:v>0.08</x:v>
      </x:c>
      <x:c r="C32" s="133" t="n">
        <x:f>B32*'14_Parametros'!$B$6</x:f>
        <x:v>12</x:v>
      </x:c>
      <x:c r="D32" s="25" t="s">
        <x:v>111</x:v>
      </x:c>
      <x:c r="F32" s="30"/>
      <x:c r="G32" s="26"/>
      <x:c r="H32" s="26"/>
      <x:c r="I32" s="26"/>
      <x:c r="J32" s="26"/>
      <x:c r="K32" s="31"/>
    </x:row>
    <x:row r="33" ht="30" customHeight="1">
      <x:c r="A33" s="25" t="s">
        <x:v>75</x:v>
      </x:c>
      <x:c r="B33" s="132" t="n">
        <x:f>J9</x:f>
        <x:v>0.38</x:v>
      </x:c>
      <x:c r="C33" s="133" t="n">
        <x:f>B33*'14_Parametros'!$B$6</x:f>
        <x:v>57</x:v>
      </x:c>
      <x:c r="D33" s="25" t="s">
        <x:v>112</x:v>
      </x:c>
      <x:c r="F33" s="30"/>
      <x:c r="G33" s="26"/>
      <x:c r="H33" s="26"/>
      <x:c r="I33" s="26"/>
      <x:c r="J33" s="26"/>
      <x:c r="K33" s="31"/>
    </x:row>
    <x:row r="34" ht="30" customHeight="1">
      <x:c r="A34" s="25" t="s">
        <x:v>89</x:v>
      </x:c>
      <x:c r="B34" s="132" t="n">
        <x:f>J17</x:f>
        <x:v>0.22</x:v>
      </x:c>
      <x:c r="C34" s="133" t="n">
        <x:f>B34*'14_Parametros'!$B$6</x:f>
        <x:v>33</x:v>
      </x:c>
      <x:c r="D34" s="25" t="s">
        <x:v>113</x:v>
      </x:c>
      <x:c r="F34" s="30"/>
      <x:c r="G34" s="26"/>
      <x:c r="H34" s="26"/>
      <x:c r="I34" s="26"/>
      <x:c r="J34" s="26"/>
      <x:c r="K34" s="31"/>
    </x:row>
    <x:row r="35">
      <x:c r="A35" s="25" t="s">
        <x:v>100</x:v>
      </x:c>
      <x:c r="B35" s="132" t="n">
        <x:f>J22</x:f>
        <x:v>0.32</x:v>
      </x:c>
      <x:c r="C35" s="133" t="n">
        <x:f>B35*'14_Parametros'!$B$6</x:f>
        <x:v>48</x:v>
      </x:c>
      <x:c r="D35" s="25" t="s">
        <x:v>114</x:v>
      </x:c>
      <x:c r="F35" s="32"/>
      <x:c r="G35" s="33"/>
      <x:c r="H35" s="33"/>
      <x:c r="I35" s="33"/>
      <x:c r="J35" s="33"/>
      <x:c r="K35" s="34"/>
    </x:row>
    <x:row r="36" ht="30" customHeight="1">
      <x:c r="A36" s="154" t="s">
        <x:v>115</x:v>
      </x:c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</x:row>
    <x:row r="37" ht="30" customHeight="1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</x:row>
    <x:row r="38" ht="30" customHeight="1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</x:row>
    <x:row r="39" ht="37.95000076293945" customHeight="1">
      <x:c r="A39" s="153" t="s">
        <x:v>116</x:v>
      </x:c>
      <x:c r="B39" s="153"/>
      <x:c r="C39" s="153"/>
      <x:c r="D39" s="153"/>
      <x:c r="E39" s="153"/>
      <x:c r="F39" s="153"/>
      <x:c r="G39" s="153"/>
      <x:c r="H39" s="153"/>
      <x:c r="I39" s="153"/>
      <x:c r="J39" s="153"/>
      <x:c r="K39" s="153"/>
    </x:row>
    <x:row r="42" ht="43.95000076293945" customHeight="1">
      <x:c r="A42" s="50" t="s">
        <x:v>117</x:v>
      </x:c>
      <x:c r="B42" s="50" t="s">
        <x:v>118</x:v>
      </x:c>
      <x:c r="C42" s="50" t="s">
        <x:v>119</x:v>
      </x:c>
      <x:c r="D42" s="50" t="s">
        <x:v>120</x:v>
      </x:c>
      <x:c r="E42" s="50" t="s">
        <x:v>121</x:v>
      </x:c>
      <x:c r="F42" s="50" t="s">
        <x:v>122</x:v>
      </x:c>
      <x:c r="G42" s="50" t="s">
        <x:v>123</x:v>
      </x:c>
    </x:row>
    <x:row r="43" ht="70.05000305175781" customHeight="1">
      <x:c r="A43" s="51" t="s">
        <x:v>124</x:v>
      </x:c>
      <x:c r="B43" s="51" t="str">
        <x:f t="shared" ref="B43:B64" si="1">C6</x:f>
        <x:v>Instalación de faenas y cierre perimetral</x:v>
      </x:c>
      <x:c r="C43" s="79" t="n">
        <x:f t="shared" ref="C43:C64" si="2">I6</x:f>
        <x:v>1</x:v>
      </x:c>
      <x:c r="D43" s="79" t="n">
        <x:f t="shared" ref="D43:D64" si="3">K6</x:f>
        <x:v>6</x:v>
      </x:c>
      <x:c r="E43" s="79" t="n">
        <x:f t="shared" ref="E43:E64" si="4">D43*5/7</x:f>
        <x:v>4.285714285714286</x:v>
      </x:c>
      <x:c r="F43" s="79" t="n">
        <x:f t="shared" ref="F43:F64" si="5">E43-C43</x:f>
        <x:v>3.2857142857142856</x:v>
      </x:c>
      <x:c r="G43" s="51" t="s">
        <x:v>125</x:v>
      </x:c>
    </x:row>
    <x:row r="44" ht="70.05000305175781" customHeight="1">
      <x:c r="A44" s="52" t="s">
        <x:v>126</x:v>
      </x:c>
      <x:c r="B44" s="52" t="str">
        <x:f t="shared" si="1"/>
        <x:v>Replanteo y nivelación del área de trabajo</x:v>
      </x:c>
      <x:c r="C44" s="78">
        <x:f t="shared" si="2"/>
        <x:v>1</x:v>
      </x:c>
      <x:c r="D44" s="78">
        <x:f t="shared" si="3"/>
        <x:v>5</x:v>
      </x:c>
      <x:c r="E44" s="78">
        <x:f t="shared" si="4"/>
        <x:v>3.5714285714285716</x:v>
      </x:c>
      <x:c r="F44" s="78">
        <x:f t="shared" si="5"/>
        <x:v>2.5714285714285716</x:v>
      </x:c>
      <x:c r="G44" s="52" t="s">
        <x:v>125</x:v>
      </x:c>
    </x:row>
    <x:row r="45" ht="70.05000305175781" customHeight="1">
      <x:c r="A45" s="51" t="s">
        <x:v>127</x:v>
      </x:c>
      <x:c r="B45" s="51" t="str">
        <x:f t="shared" si="1"/>
        <x:v>Servicios provisorios y habilitación de instalaciones</x:v>
      </x:c>
      <x:c r="C45" s="79">
        <x:f t="shared" si="2"/>
        <x:v>2</x:v>
      </x:c>
      <x:c r="D45" s="79">
        <x:f t="shared" si="3"/>
        <x:v>10</x:v>
      </x:c>
      <x:c r="E45" s="79">
        <x:f t="shared" si="4"/>
        <x:v>7.1428571428571432</x:v>
      </x:c>
      <x:c r="F45" s="79">
        <x:f t="shared" si="5"/>
        <x:v>5.1428571428571432</x:v>
      </x:c>
      <x:c r="G45" s="51" t="s">
        <x:v>125</x:v>
      </x:c>
    </x:row>
    <x:row r="46" ht="70.05000305175781" customHeight="1">
      <x:c r="A46" s="52" t="s">
        <x:v>128</x:v>
      </x:c>
      <x:c r="B46" s="52" t="str">
        <x:f t="shared" si="1"/>
        <x:v>Excavación y retiro de material</x:v>
      </x:c>
      <x:c r="C46" s="78">
        <x:f t="shared" si="2"/>
        <x:v>3</x:v>
      </x:c>
      <x:c r="D46" s="78">
        <x:f t="shared" si="3"/>
        <x:v>11</x:v>
      </x:c>
      <x:c r="E46" s="78">
        <x:f t="shared" si="4"/>
        <x:v>7.8571428571428568</x:v>
      </x:c>
      <x:c r="F46" s="78">
        <x:f t="shared" si="5"/>
        <x:v>4.8571428571428568</x:v>
      </x:c>
      <x:c r="G46" s="52" t="s">
        <x:v>125</x:v>
      </x:c>
    </x:row>
    <x:row r="47" ht="70.05000305175781" customHeight="1">
      <x:c r="A47" s="51" t="s">
        <x:v>129</x:v>
      </x:c>
      <x:c r="B47" s="51" t="str">
        <x:f t="shared" si="1"/>
        <x:v>Relleno, humectación y compactación</x:v>
      </x:c>
      <x:c r="C47" s="79">
        <x:f t="shared" si="2"/>
        <x:v>2.9166666666666665</x:v>
      </x:c>
      <x:c r="D47" s="79">
        <x:f t="shared" si="3"/>
        <x:v>9</x:v>
      </x:c>
      <x:c r="E47" s="79">
        <x:f t="shared" si="4"/>
        <x:v>6.4285714285714288</x:v>
      </x:c>
      <x:c r="F47" s="79">
        <x:f t="shared" si="5"/>
        <x:v>3.5119047619047623</x:v>
      </x:c>
      <x:c r="G47" s="51" t="s">
        <x:v>125</x:v>
      </x:c>
    </x:row>
    <x:row r="48" ht="70.05000305175781" customHeight="1">
      <x:c r="A48" s="52" t="s">
        <x:v>130</x:v>
      </x:c>
      <x:c r="B48" s="52" t="str">
        <x:f t="shared" si="1"/>
        <x:v>Emplantillado de hormigón</x:v>
      </x:c>
      <x:c r="C48" s="78">
        <x:f t="shared" si="2"/>
        <x:v>3</x:v>
      </x:c>
      <x:c r="D48" s="78">
        <x:f t="shared" si="3"/>
        <x:v>5</x:v>
      </x:c>
      <x:c r="E48" s="78">
        <x:f t="shared" si="4"/>
        <x:v>3.5714285714285716</x:v>
      </x:c>
      <x:c r="F48" s="78">
        <x:f t="shared" si="5"/>
        <x:v>0.57142857142857162</x:v>
      </x:c>
      <x:c r="G48" s="52" t="s">
        <x:v>125</x:v>
      </x:c>
    </x:row>
    <x:row r="49" ht="70.05000305175781" customHeight="1">
      <x:c r="A49" s="51" t="s">
        <x:v>131</x:v>
      </x:c>
      <x:c r="B49" s="51" t="str">
        <x:f t="shared" si="1"/>
        <x:v>Fundaciones de hormigón armado</x:v>
      </x:c>
      <x:c r="C49" s="79">
        <x:f t="shared" si="2"/>
        <x:v>4</x:v>
      </x:c>
      <x:c r="D49" s="79">
        <x:f t="shared" si="3"/>
        <x:v>13</x:v>
      </x:c>
      <x:c r="E49" s="79">
        <x:f t="shared" si="4"/>
        <x:v>9.2857142857142865</x:v>
      </x:c>
      <x:c r="F49" s="79">
        <x:f t="shared" si="5"/>
        <x:v>5.2857142857142865</x:v>
      </x:c>
      <x:c r="G49" s="51" t="s">
        <x:v>125</x:v>
      </x:c>
    </x:row>
    <x:row r="50" ht="70.05000305175781" customHeight="1">
      <x:c r="A50" s="52" t="s">
        <x:v>132</x:v>
      </x:c>
      <x:c r="B50" s="52" t="str">
        <x:f t="shared" si="1"/>
        <x:v>Radier y losas de hormigón</x:v>
      </x:c>
      <x:c r="C50" s="78">
        <x:f t="shared" si="2"/>
        <x:v>3.3928571428571428</x:v>
      </x:c>
      <x:c r="D50" s="78">
        <x:f t="shared" si="3"/>
        <x:v>12</x:v>
      </x:c>
      <x:c r="E50" s="78">
        <x:f t="shared" si="4"/>
        <x:v>8.5714285714285712</x:v>
      </x:c>
      <x:c r="F50" s="78">
        <x:f t="shared" si="5"/>
        <x:v>5.1785714285714288</x:v>
      </x:c>
      <x:c r="G50" s="52" t="s">
        <x:v>125</x:v>
      </x:c>
    </x:row>
    <x:row r="51" ht="70.05000305175781" customHeight="1">
      <x:c r="A51" s="51" t="s">
        <x:v>133</x:v>
      </x:c>
      <x:c r="B51" s="51" t="str">
        <x:f t="shared" si="1"/>
        <x:v>Estructura metálica y viga reticulada</x:v>
      </x:c>
      <x:c r="C51" s="79">
        <x:f t="shared" si="2"/>
        <x:v>8</x:v>
      </x:c>
      <x:c r="D51" s="79">
        <x:f t="shared" si="3"/>
        <x:v>20</x:v>
      </x:c>
      <x:c r="E51" s="79">
        <x:f t="shared" si="4"/>
        <x:v>14.285714285714286</x:v>
      </x:c>
      <x:c r="F51" s="79">
        <x:f t="shared" si="5"/>
        <x:v>6.2857142857142865</x:v>
      </x:c>
      <x:c r="G51" s="51" t="s">
        <x:v>125</x:v>
      </x:c>
    </x:row>
    <x:row r="52" ht="70.05000305175781" customHeight="1">
      <x:c r="A52" s="52" t="s">
        <x:v>134</x:v>
      </x:c>
      <x:c r="B52" s="52" t="str">
        <x:f t="shared" si="1"/>
        <x:v>Cubierta y hojalatería</x:v>
      </x:c>
      <x:c r="C52" s="78">
        <x:f t="shared" si="2"/>
        <x:v>4.2222222222222223</x:v>
      </x:c>
      <x:c r="D52" s="78">
        <x:f t="shared" si="3"/>
        <x:v>12</x:v>
      </x:c>
      <x:c r="E52" s="78">
        <x:f t="shared" si="4"/>
        <x:v>8.5714285714285712</x:v>
      </x:c>
      <x:c r="F52" s="78">
        <x:f t="shared" si="5"/>
        <x:v>4.3492063492063489</x:v>
      </x:c>
      <x:c r="G52" s="52" t="s">
        <x:v>125</x:v>
      </x:c>
    </x:row>
    <x:row r="53" ht="70.05000305175781" customHeight="1">
      <x:c r="A53" s="51" t="s">
        <x:v>135</x:v>
      </x:c>
      <x:c r="B53" s="51" t="str">
        <x:f t="shared" si="1"/>
        <x:v>Muros y tabiques Metalcon</x:v>
      </x:c>
      <x:c r="C53" s="79">
        <x:f t="shared" si="2"/>
        <x:v>4</x:v>
      </x:c>
      <x:c r="D53" s="79">
        <x:f t="shared" si="3"/>
        <x:v>18</x:v>
      </x:c>
      <x:c r="E53" s="79">
        <x:f t="shared" si="4"/>
        <x:v>12.857142857142858</x:v>
      </x:c>
      <x:c r="F53" s="79">
        <x:f t="shared" si="5"/>
        <x:v>8.8571428571428577</x:v>
      </x:c>
      <x:c r="G53" s="51" t="s">
        <x:v>125</x:v>
      </x:c>
    </x:row>
    <x:row r="54" ht="70.05000305175781" customHeight="1">
      <x:c r="A54" s="52" t="s">
        <x:v>136</x:v>
      </x:c>
      <x:c r="B54" s="52" t="str">
        <x:f t="shared" si="1"/>
        <x:v>Instalación eléctrica interior</x:v>
      </x:c>
      <x:c r="C54" s="78">
        <x:f t="shared" si="2"/>
        <x:v>4</x:v>
      </x:c>
      <x:c r="D54" s="78">
        <x:f t="shared" si="3"/>
        <x:v>14</x:v>
      </x:c>
      <x:c r="E54" s="78">
        <x:f t="shared" si="4"/>
        <x:v>10</x:v>
      </x:c>
      <x:c r="F54" s="78">
        <x:f t="shared" si="5"/>
        <x:v>6</x:v>
      </x:c>
      <x:c r="G54" s="52" t="s">
        <x:v>125</x:v>
      </x:c>
    </x:row>
    <x:row r="55" ht="70.05000305175781" customHeight="1">
      <x:c r="A55" s="51" t="s">
        <x:v>137</x:v>
      </x:c>
      <x:c r="B55" s="51" t="str">
        <x:f t="shared" si="1"/>
        <x:v>Red de agua potable</x:v>
      </x:c>
      <x:c r="C55" s="79">
        <x:f t="shared" si="2"/>
        <x:v>4</x:v>
      </x:c>
      <x:c r="D55" s="79">
        <x:f t="shared" si="3"/>
        <x:v>12</x:v>
      </x:c>
      <x:c r="E55" s="79">
        <x:f t="shared" si="4"/>
        <x:v>8.5714285714285712</x:v>
      </x:c>
      <x:c r="F55" s="79">
        <x:f t="shared" si="5"/>
        <x:v>4.5714285714285712</x:v>
      </x:c>
      <x:c r="G55" s="51" t="s">
        <x:v>125</x:v>
      </x:c>
    </x:row>
    <x:row r="56" ht="70.05000305175781" customHeight="1">
      <x:c r="A56" s="52" t="s">
        <x:v>138</x:v>
      </x:c>
      <x:c r="B56" s="52" t="str">
        <x:f t="shared" si="1"/>
        <x:v>Red de alcantarillado</x:v>
      </x:c>
      <x:c r="C56" s="78">
        <x:f t="shared" si="2"/>
        <x:v>3.6</x:v>
      </x:c>
      <x:c r="D56" s="78">
        <x:f t="shared" si="3"/>
        <x:v>14</x:v>
      </x:c>
      <x:c r="E56" s="78">
        <x:f t="shared" si="4"/>
        <x:v>10</x:v>
      </x:c>
      <x:c r="F56" s="78">
        <x:f t="shared" si="5"/>
        <x:v>6.4</x:v>
      </x:c>
      <x:c r="G56" s="52" t="s">
        <x:v>125</x:v>
      </x:c>
    </x:row>
    <x:row r="57" ht="70.05000305175781" customHeight="1">
      <x:c r="A57" s="51" t="s">
        <x:v>139</x:v>
      </x:c>
      <x:c r="B57" s="51" t="str">
        <x:f t="shared" si="1"/>
        <x:v>Instalación de artefactos sanitarios</x:v>
      </x:c>
      <x:c r="C57" s="79">
        <x:f t="shared" si="2"/>
        <x:v>2</x:v>
      </x:c>
      <x:c r="D57" s="79">
        <x:f t="shared" si="3"/>
        <x:v>8</x:v>
      </x:c>
      <x:c r="E57" s="79">
        <x:f t="shared" si="4"/>
        <x:v>5.7142857142857144</x:v>
      </x:c>
      <x:c r="F57" s="79">
        <x:f t="shared" si="5"/>
        <x:v>3.7142857142857144</x:v>
      </x:c>
      <x:c r="G57" s="51" t="s">
        <x:v>125</x:v>
      </x:c>
    </x:row>
    <x:row r="58" ht="70.05000305175781" customHeight="1">
      <x:c r="A58" s="52" t="s">
        <x:v>140</x:v>
      </x:c>
      <x:c r="B58" s="52" t="str">
        <x:f t="shared" si="1"/>
        <x:v>Pruebas, conexiones y certificaciones</x:v>
      </x:c>
      <x:c r="C58" s="78">
        <x:f t="shared" si="2"/>
        <x:v>2</x:v>
      </x:c>
      <x:c r="D58" s="78">
        <x:f t="shared" si="3"/>
        <x:v>8</x:v>
      </x:c>
      <x:c r="E58" s="78">
        <x:f t="shared" si="4"/>
        <x:v>5.7142857142857144</x:v>
      </x:c>
      <x:c r="F58" s="78">
        <x:f t="shared" si="5"/>
        <x:v>3.7142857142857144</x:v>
      </x:c>
      <x:c r="G58" s="52" t="s">
        <x:v>125</x:v>
      </x:c>
    </x:row>
    <x:row r="59" ht="70.05000305175781" customHeight="1">
      <x:c r="A59" s="51" t="s">
        <x:v>141</x:v>
      </x:c>
      <x:c r="B59" s="51" t="str">
        <x:f t="shared" si="1"/>
        <x:v>Revestimientos interiores</x:v>
      </x:c>
      <x:c r="C59" s="79">
        <x:f t="shared" si="2"/>
        <x:v>10.5</x:v>
      </x:c>
      <x:c r="D59" s="79">
        <x:f t="shared" si="3"/>
        <x:v>16</x:v>
      </x:c>
      <x:c r="E59" s="79">
        <x:f t="shared" si="4"/>
        <x:v>11.428571428571429</x:v>
      </x:c>
      <x:c r="F59" s="79">
        <x:f t="shared" si="5"/>
        <x:v>0.92857142857142883</x:v>
      </x:c>
      <x:c r="G59" s="51" t="s">
        <x:v>125</x:v>
      </x:c>
    </x:row>
    <x:row r="60" ht="70.05000305175781" customHeight="1">
      <x:c r="A60" s="52" t="s">
        <x:v>142</x:v>
      </x:c>
      <x:c r="B60" s="52" t="str">
        <x:f t="shared" si="1"/>
        <x:v>Cielos y elementos complementarios</x:v>
      </x:c>
      <x:c r="C60" s="78">
        <x:f t="shared" si="2"/>
        <x:v>5.4285714285714288</x:v>
      </x:c>
      <x:c r="D60" s="78">
        <x:f t="shared" si="3"/>
        <x:v>12</x:v>
      </x:c>
      <x:c r="E60" s="78">
        <x:f t="shared" si="4"/>
        <x:v>8.5714285714285712</x:v>
      </x:c>
      <x:c r="F60" s="78">
        <x:f t="shared" si="5"/>
        <x:v>3.1428571428571423</x:v>
      </x:c>
      <x:c r="G60" s="52" t="s">
        <x:v>125</x:v>
      </x:c>
    </x:row>
    <x:row r="61" ht="70.05000305175781" customHeight="1">
      <x:c r="A61" s="51" t="s">
        <x:v>143</x:v>
      </x:c>
      <x:c r="B61" s="51" t="str">
        <x:f t="shared" si="1"/>
        <x:v>Pavimentos</x:v>
      </x:c>
      <x:c r="C61" s="79">
        <x:f t="shared" si="2"/>
        <x:v>6</x:v>
      </x:c>
      <x:c r="D61" s="79">
        <x:f t="shared" si="3"/>
        <x:v>10</x:v>
      </x:c>
      <x:c r="E61" s="79">
        <x:f t="shared" si="4"/>
        <x:v>7.1428571428571432</x:v>
      </x:c>
      <x:c r="F61" s="79">
        <x:f t="shared" si="5"/>
        <x:v>1.1428571428571432</x:v>
      </x:c>
      <x:c r="G61" s="51" t="s">
        <x:v>125</x:v>
      </x:c>
    </x:row>
    <x:row r="62" ht="70.05000305175781" customHeight="1">
      <x:c r="A62" s="52" t="s">
        <x:v>144</x:v>
      </x:c>
      <x:c r="B62" s="52" t="str">
        <x:f t="shared" si="1"/>
        <x:v>Pinturas interiores y exteriores</x:v>
      </x:c>
      <x:c r="C62" s="78">
        <x:f t="shared" si="2"/>
        <x:v>8</x:v>
      </x:c>
      <x:c r="D62" s="78">
        <x:f t="shared" si="3"/>
        <x:v>20</x:v>
      </x:c>
      <x:c r="E62" s="78">
        <x:f t="shared" si="4"/>
        <x:v>14.285714285714286</x:v>
      </x:c>
      <x:c r="F62" s="78">
        <x:f t="shared" si="5"/>
        <x:v>6.2857142857142865</x:v>
      </x:c>
      <x:c r="G62" s="52" t="s">
        <x:v>125</x:v>
      </x:c>
    </x:row>
    <x:row r="63" ht="70.05000305175781" customHeight="1">
      <x:c r="A63" s="51" t="s">
        <x:v>145</x:v>
      </x:c>
      <x:c r="B63" s="51" t="str">
        <x:f t="shared" si="1"/>
        <x:v>Puertas, ventanas y quincallería</x:v>
      </x:c>
      <x:c r="C63" s="79">
        <x:f t="shared" si="2"/>
        <x:v>6</x:v>
      </x:c>
      <x:c r="D63" s="79">
        <x:f t="shared" si="3"/>
        <x:v>16</x:v>
      </x:c>
      <x:c r="E63" s="79">
        <x:f t="shared" si="4"/>
        <x:v>11.428571428571429</x:v>
      </x:c>
      <x:c r="F63" s="79">
        <x:f t="shared" si="5"/>
        <x:v>5.4285714285714288</x:v>
      </x:c>
      <x:c r="G63" s="51" t="s">
        <x:v>125</x:v>
      </x:c>
    </x:row>
    <x:row r="64" ht="70.05000305175781" customHeight="1">
      <x:c r="A64" s="52" t="s">
        <x:v>146</x:v>
      </x:c>
      <x:c r="B64" s="52" t="str">
        <x:f t="shared" si="1"/>
        <x:v>Limpieza, remates y entrega</x:v>
      </x:c>
      <x:c r="C64" s="78">
        <x:f t="shared" si="2"/>
        <x:v>2</x:v>
      </x:c>
      <x:c r="D64" s="78">
        <x:f t="shared" si="3"/>
        <x:v>7</x:v>
      </x:c>
      <x:c r="E64" s="78">
        <x:f t="shared" si="4"/>
        <x:v>5</x:v>
      </x:c>
      <x:c r="F64" s="78">
        <x:f t="shared" si="5"/>
        <x:v>3</x:v>
      </x:c>
      <x:c r="G64" s="52" t="s">
        <x:v>125</x:v>
      </x:c>
    </x:row>
  </x:sheetData>
  <x:mergeCells>
    <x:mergeCell ref="A39:K39"/>
    <x:mergeCell ref="A36:K38"/>
    <x:mergeCell ref="Q2:V2"/>
    <x:mergeCell ref="A30:K30"/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8" customWidth="1"/>
    <x:col min="2" max="2" width="10" customWidth="1"/>
    <x:col min="3" max="3" width="28.8984375" customWidth="1"/>
    <x:col min="4" max="4" width="42" customWidth="1"/>
    <x:col min="5" max="5" width="14" customWidth="1"/>
    <x:col min="6" max="6" width="18" customWidth="1"/>
    <x:col min="7" max="10" width="12" customWidth="1"/>
    <x:col min="11" max="12" width="14" customWidth="1"/>
    <x:col min="13" max="13" width="10" customWidth="1"/>
    <x:col min="14" max="14" width="16" customWidth="1"/>
    <x:col min="15" max="15" width="3" customWidth="1"/>
    <x:col min="16" max="16" width="8" customWidth="1"/>
    <x:col min="17" max="17" width="18" customWidth="1"/>
    <x:col min="18" max="18" width="14" customWidth="1"/>
    <x:col min="19" max="19" width="42" customWidth="1"/>
  </x:cols>
  <x:sheetData>
    <x:row r="1" ht="34.04999923706055" customHeight="1">
      <x:c r="A1" s="167" t="s">
        <x:v>147</x:v>
      </x:c>
      <x:c r="B1" s="167"/>
      <x:c r="C1" s="167"/>
      <x:c r="D1" s="167"/>
      <x:c r="E1" s="167"/>
      <x:c r="F1" s="167"/>
      <x:c r="G1" s="167"/>
      <x:c r="H1" s="167"/>
      <x:c r="I1" s="167"/>
      <x:c r="J1" s="167"/>
      <x:c r="K1" s="167"/>
      <x:c r="L1" s="167"/>
      <x:c r="M1" s="167"/>
      <x:c r="N1" s="167"/>
      <x:c r="P1" s="148"/>
      <x:c r="Q1" s="148"/>
      <x:c r="R1" s="148"/>
      <x:c r="S1" s="148"/>
    </x:row>
    <x:row r="2" ht="25.950000762939453" customHeight="1">
      <x:c r="A2" s="168" t="s">
        <x:v>148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  <x:c r="P2" s="148"/>
      <x:c r="Q2" s="148"/>
      <x:c r="R2" s="148"/>
      <x:c r="S2" s="148"/>
    </x:row>
    <x:row r="3" ht="30" customHeight="1">
      <x:c r="A3" s="152" t="str">
        <x:v>Cálculo hacia adelante y atrás. IT: inicio temprano; FT: término temprano; ITa: inicio tardío; FTa: término tardío. Vista específica de la rúbrica y desglose: 04A_CPM_Mallas.</x:v>
      </x:c>
      <x:c r="B3" s="152"/>
      <x:c r="C3" s="152"/>
      <x:c r="D3" s="152"/>
      <x:c r="E3" s="152"/>
      <x:c r="F3" s="152"/>
      <x:c r="G3" s="152"/>
      <x:c r="H3" s="152"/>
      <x:c r="I3" s="152"/>
      <x:c r="J3" s="152"/>
      <x:c r="K3" s="152"/>
      <x:c r="L3" s="152"/>
      <x:c r="M3" s="152"/>
      <x:c r="N3" s="152"/>
      <x:c r="P3" s="148"/>
      <x:c r="Q3" s="148"/>
      <x:c r="R3" s="148"/>
      <x:c r="S3" s="148"/>
    </x:row>
    <x:row r="4" ht="34.04999923706055" customHeight="1"/>
    <x:row r="5" ht="40.04999923706055" customHeight="1">
      <x:c r="A5" s="14" t="s">
        <x:v>117</x:v>
      </x:c>
      <x:c r="B5" s="14" t="s">
        <x:v>149</x:v>
      </x:c>
      <x:c r="C5" s="14" t="s">
        <x:v>56</x:v>
      </x:c>
      <x:c r="D5" s="14" t="s">
        <x:v>57</x:v>
      </x:c>
      <x:c r="E5" s="14" t="s">
        <x:v>150</x:v>
      </x:c>
      <x:c r="F5" s="14" t="s">
        <x:v>151</x:v>
      </x:c>
      <x:c r="G5" s="14" t="s">
        <x:v>152</x:v>
      </x:c>
      <x:c r="H5" s="14" t="s">
        <x:v>153</x:v>
      </x:c>
      <x:c r="I5" s="14" t="s">
        <x:v>154</x:v>
      </x:c>
      <x:c r="J5" s="14" t="s">
        <x:v>155</x:v>
      </x:c>
      <x:c r="K5" s="14" t="s">
        <x:v>156</x:v>
      </x:c>
      <x:c r="L5" s="14" t="s">
        <x:v>157</x:v>
      </x:c>
      <x:c r="M5" s="14" t="s">
        <x:v>158</x:v>
      </x:c>
      <x:c r="N5" s="14" t="s">
        <x:v>159</x:v>
      </x:c>
    </x:row>
    <x:row r="6" ht="31.950000762939453" customHeight="1">
      <x:c r="A6" s="35" t="s">
        <x:v>124</x:v>
      </x:c>
      <x:c r="B6" s="35" t="s">
        <x:v>160</x:v>
      </x:c>
      <x:c r="C6" s="35" t="s">
        <x:v>66</x:v>
      </x:c>
      <x:c r="D6" s="35" t="s">
        <x:v>67</x:v>
      </x:c>
      <x:c r="E6" s="38" t="n">
        <x:f>'03_Rendimientos'!K6</x:f>
        <x:v>6</x:v>
      </x:c>
      <x:c r="F6" s="38" t="s">
        <x:v>161</x:v>
      </x:c>
      <x:c r="G6" s="38" t="n">
        <x:f>0</x:f>
        <x:v>0</x:v>
      </x:c>
      <x:c r="H6" s="38" t="n">
        <x:f t="shared" ref="H6:H27" si="0">G6+E6</x:f>
        <x:v>6</x:v>
      </x:c>
      <x:c r="I6" s="38" t="n">
        <x:f t="shared" ref="I6:I27" si="1">J6-E6</x:f>
        <x:v>0</x:v>
      </x:c>
      <x:c r="J6" s="38" t="n">
        <x:f>MIN(I7,I8)</x:f>
        <x:v>6</x:v>
      </x:c>
      <x:c r="K6" s="38" t="n">
        <x:f t="shared" ref="K6:K27" si="2">ROUND(I6-G6,3)</x:f>
        <x:v>0</x:v>
      </x:c>
      <x:c r="L6" s="38" t="n">
        <x:f>ROUND(MIN(G7,G8)-H6,3)</x:f>
        <x:v>0</x:v>
      </x:c>
      <x:c r="M6" s="35" t="str">
        <x:f t="shared" ref="M6:M27" si="3">IF(ABS(K6)&lt;0.001,"SÍ","NO")</x:f>
        <x:v>SÍ</x:v>
      </x:c>
      <x:c r="N6" s="35" t="s">
        <x:v>162</x:v>
      </x:c>
    </x:row>
    <x:row r="7" ht="31.950000762939453" customHeight="1">
      <x:c r="A7" s="35" t="s">
        <x:v>126</x:v>
      </x:c>
      <x:c r="B7" s="35" t="s">
        <x:v>163</x:v>
      </x:c>
      <x:c r="C7" s="35" t="s">
        <x:v>66</x:v>
      </x:c>
      <x:c r="D7" s="35" t="s">
        <x:v>70</x:v>
      </x:c>
      <x:c r="E7" s="38" t="n">
        <x:f>'03_Rendimientos'!K7</x:f>
        <x:v>5</x:v>
      </x:c>
      <x:c r="F7" s="38" t="s">
        <x:v>124</x:v>
      </x:c>
      <x:c r="G7" s="38" t="n">
        <x:f>MAX(H6)</x:f>
        <x:v>6</x:v>
      </x:c>
      <x:c r="H7" s="38">
        <x:f t="shared" si="0"/>
        <x:v>11</x:v>
      </x:c>
      <x:c r="I7" s="38">
        <x:f t="shared" si="1"/>
        <x:v>6</x:v>
      </x:c>
      <x:c r="J7" s="38" t="n">
        <x:f>MIN(I9)</x:f>
        <x:v>11</x:v>
      </x:c>
      <x:c r="K7" s="38">
        <x:f t="shared" si="2"/>
        <x:v>0</x:v>
      </x:c>
      <x:c r="L7" s="38" t="n">
        <x:f>ROUND(MIN(G9)-H7,3)</x:f>
        <x:v>0</x:v>
      </x:c>
      <x:c r="M7" s="35" t="str">
        <x:f t="shared" si="3"/>
        <x:v>SÍ</x:v>
      </x:c>
      <x:c r="N7" s="35" t="s">
        <x:v>128</x:v>
      </x:c>
    </x:row>
    <x:row r="8" ht="31.950000762939453" customHeight="1">
      <x:c r="A8" s="36" t="s">
        <x:v>127</x:v>
      </x:c>
      <x:c r="B8" s="36" t="s">
        <x:v>164</x:v>
      </x:c>
      <x:c r="C8" s="36" t="s">
        <x:v>66</x:v>
      </x:c>
      <x:c r="D8" s="36" t="s">
        <x:v>73</x:v>
      </x:c>
      <x:c r="E8" s="39" t="n">
        <x:f>'03_Rendimientos'!K8</x:f>
        <x:v>10</x:v>
      </x:c>
      <x:c r="F8" s="39" t="s">
        <x:v>124</x:v>
      </x:c>
      <x:c r="G8" s="39" t="n">
        <x:f>MAX(H6)</x:f>
        <x:v>6</x:v>
      </x:c>
      <x:c r="H8" s="39">
        <x:f t="shared" si="0"/>
        <x:v>16</x:v>
      </x:c>
      <x:c r="I8" s="39">
        <x:f t="shared" si="1"/>
        <x:v>140</x:v>
      </x:c>
      <x:c r="J8" s="39" t="n">
        <x:f>J28</x:f>
        <x:v>150</x:v>
      </x:c>
      <x:c r="K8" s="39">
        <x:f t="shared" si="2"/>
        <x:v>134</x:v>
      </x:c>
      <x:c r="L8" s="39" t="n">
        <x:f>J28-H8</x:f>
        <x:v>134</x:v>
      </x:c>
      <x:c r="M8" s="36" t="str">
        <x:f t="shared" si="3"/>
        <x:v>NO</x:v>
      </x:c>
      <x:c r="N8" s="36" t="s">
        <x:v>165</x:v>
      </x:c>
    </x:row>
    <x:row r="9" ht="31.950000762939453" customHeight="1">
      <x:c r="A9" s="35" t="s">
        <x:v>128</x:v>
      </x:c>
      <x:c r="B9" s="35" t="s">
        <x:v>166</x:v>
      </x:c>
      <x:c r="C9" s="35" t="s">
        <x:v>75</x:v>
      </x:c>
      <x:c r="D9" s="35" t="s">
        <x:v>76</x:v>
      </x:c>
      <x:c r="E9" s="38" t="n">
        <x:f>'03_Rendimientos'!K9</x:f>
        <x:v>11</x:v>
      </x:c>
      <x:c r="F9" s="38" t="s">
        <x:v>126</x:v>
      </x:c>
      <x:c r="G9" s="38" t="n">
        <x:f>MAX(H7)</x:f>
        <x:v>11</x:v>
      </x:c>
      <x:c r="H9" s="38">
        <x:f t="shared" si="0"/>
        <x:v>22</x:v>
      </x:c>
      <x:c r="I9" s="38">
        <x:f t="shared" si="1"/>
        <x:v>11</x:v>
      </x:c>
      <x:c r="J9" s="38" t="n">
        <x:f>MIN(I10)</x:f>
        <x:v>22</x:v>
      </x:c>
      <x:c r="K9" s="38">
        <x:f t="shared" si="2"/>
        <x:v>0</x:v>
      </x:c>
      <x:c r="L9" s="38" t="n">
        <x:f>ROUND(MIN(G10)-H9,3)</x:f>
        <x:v>0</x:v>
      </x:c>
      <x:c r="M9" s="35" t="str">
        <x:f t="shared" si="3"/>
        <x:v>SÍ</x:v>
      </x:c>
      <x:c r="N9" s="35" t="s">
        <x:v>129</x:v>
      </x:c>
    </x:row>
    <x:row r="10" ht="31.950000762939453" customHeight="1">
      <x:c r="A10" s="35" t="s">
        <x:v>129</x:v>
      </x:c>
      <x:c r="B10" s="35" t="s">
        <x:v>167</x:v>
      </x:c>
      <x:c r="C10" s="35" t="s">
        <x:v>75</x:v>
      </x:c>
      <x:c r="D10" s="35" t="s">
        <x:v>79</x:v>
      </x:c>
      <x:c r="E10" s="38" t="n">
        <x:f>'03_Rendimientos'!K10</x:f>
        <x:v>9</x:v>
      </x:c>
      <x:c r="F10" s="38" t="s">
        <x:v>128</x:v>
      </x:c>
      <x:c r="G10" s="38" t="n">
        <x:f>MAX(H9)</x:f>
        <x:v>22</x:v>
      </x:c>
      <x:c r="H10" s="38">
        <x:f t="shared" si="0"/>
        <x:v>31</x:v>
      </x:c>
      <x:c r="I10" s="38">
        <x:f t="shared" si="1"/>
        <x:v>22</x:v>
      </x:c>
      <x:c r="J10" s="38" t="n">
        <x:f>MIN(I11,I19)</x:f>
        <x:v>31</x:v>
      </x:c>
      <x:c r="K10" s="38">
        <x:f t="shared" si="2"/>
        <x:v>0</x:v>
      </x:c>
      <x:c r="L10" s="38" t="n">
        <x:f>ROUND(MIN(G11,G19)-H10,3)</x:f>
        <x:v>0</x:v>
      </x:c>
      <x:c r="M10" s="35" t="str">
        <x:f t="shared" si="3"/>
        <x:v>SÍ</x:v>
      </x:c>
      <x:c r="N10" s="35" t="s">
        <x:v>168</x:v>
      </x:c>
    </x:row>
    <x:row r="11" ht="31.950000762939453" customHeight="1">
      <x:c r="A11" s="35" t="s">
        <x:v>130</x:v>
      </x:c>
      <x:c r="B11" s="35" t="s">
        <x:v>169</x:v>
      </x:c>
      <x:c r="C11" s="35" t="s">
        <x:v>75</x:v>
      </x:c>
      <x:c r="D11" s="35" t="s">
        <x:v>80</x:v>
      </x:c>
      <x:c r="E11" s="38" t="n">
        <x:f>'03_Rendimientos'!K11</x:f>
        <x:v>5</x:v>
      </x:c>
      <x:c r="F11" s="38" t="s">
        <x:v>129</x:v>
      </x:c>
      <x:c r="G11" s="38" t="n">
        <x:f>MAX(H10)</x:f>
        <x:v>31</x:v>
      </x:c>
      <x:c r="H11" s="38">
        <x:f t="shared" si="0"/>
        <x:v>36</x:v>
      </x:c>
      <x:c r="I11" s="38">
        <x:f t="shared" si="1"/>
        <x:v>31</x:v>
      </x:c>
      <x:c r="J11" s="38" t="n">
        <x:f>MIN(I12)</x:f>
        <x:v>36</x:v>
      </x:c>
      <x:c r="K11" s="38">
        <x:f t="shared" si="2"/>
        <x:v>0</x:v>
      </x:c>
      <x:c r="L11" s="38" t="n">
        <x:f>ROUND(MIN(G12)-H11,3)</x:f>
        <x:v>0</x:v>
      </x:c>
      <x:c r="M11" s="35" t="str">
        <x:f t="shared" si="3"/>
        <x:v>SÍ</x:v>
      </x:c>
      <x:c r="N11" s="35" t="s">
        <x:v>131</x:v>
      </x:c>
    </x:row>
    <x:row r="12" ht="31.950000762939453" customHeight="1">
      <x:c r="A12" s="35" t="s">
        <x:v>131</x:v>
      </x:c>
      <x:c r="B12" s="35" t="s">
        <x:v>170</x:v>
      </x:c>
      <x:c r="C12" s="35" t="s">
        <x:v>75</x:v>
      </x:c>
      <x:c r="D12" s="35" t="s">
        <x:v>81</x:v>
      </x:c>
      <x:c r="E12" s="38" t="n">
        <x:f>'03_Rendimientos'!K12</x:f>
        <x:v>13</x:v>
      </x:c>
      <x:c r="F12" s="38" t="s">
        <x:v>130</x:v>
      </x:c>
      <x:c r="G12" s="38" t="n">
        <x:f>MAX(H11)</x:f>
        <x:v>36</x:v>
      </x:c>
      <x:c r="H12" s="38">
        <x:f t="shared" si="0"/>
        <x:v>49</x:v>
      </x:c>
      <x:c r="I12" s="38">
        <x:f t="shared" si="1"/>
        <x:v>36</x:v>
      </x:c>
      <x:c r="J12" s="38" t="n">
        <x:f>MIN(I13,I14,I16)</x:f>
        <x:v>49</x:v>
      </x:c>
      <x:c r="K12" s="38">
        <x:f t="shared" si="2"/>
        <x:v>0</x:v>
      </x:c>
      <x:c r="L12" s="38" t="n">
        <x:f>ROUND(MIN(G13,G14,G16)-H12,3)</x:f>
        <x:v>0</x:v>
      </x:c>
      <x:c r="M12" s="35" t="str">
        <x:f t="shared" si="3"/>
        <x:v>SÍ</x:v>
      </x:c>
      <x:c r="N12" s="35" t="s">
        <x:v>171</x:v>
      </x:c>
    </x:row>
    <x:row r="13" ht="31.950000762939453" customHeight="1">
      <x:c r="A13" s="37" t="s">
        <x:v>132</x:v>
      </x:c>
      <x:c r="B13" s="37" t="s">
        <x:v>172</x:v>
      </x:c>
      <x:c r="C13" s="37" t="s">
        <x:v>75</x:v>
      </x:c>
      <x:c r="D13" s="37" t="s">
        <x:v>83</x:v>
      </x:c>
      <x:c r="E13" s="40" t="n">
        <x:f>'03_Rendimientos'!K13</x:f>
        <x:v>12</x:v>
      </x:c>
      <x:c r="F13" s="40" t="s">
        <x:v>131</x:v>
      </x:c>
      <x:c r="G13" s="40" t="n">
        <x:f>MAX(H12)</x:f>
        <x:v>49</x:v>
      </x:c>
      <x:c r="H13" s="40">
        <x:f t="shared" si="0"/>
        <x:v>61</x:v>
      </x:c>
      <x:c r="I13" s="40">
        <x:f t="shared" si="1"/>
        <x:v>69</x:v>
      </x:c>
      <x:c r="J13" s="40" t="n">
        <x:f>MIN(I17)</x:f>
        <x:v>81</x:v>
      </x:c>
      <x:c r="K13" s="40">
        <x:f t="shared" si="2"/>
        <x:v>20</x:v>
      </x:c>
      <x:c r="L13" s="40" t="n">
        <x:f>ROUND(MIN(G17)-H13,3)</x:f>
        <x:v>20</x:v>
      </x:c>
      <x:c r="M13" s="37" t="str">
        <x:f t="shared" si="3"/>
        <x:v>NO</x:v>
      </x:c>
      <x:c r="N13" s="37" t="s">
        <x:v>136</x:v>
      </x:c>
    </x:row>
    <x:row r="14" ht="31.950000762939453" customHeight="1">
      <x:c r="A14" s="35" t="s">
        <x:v>133</x:v>
      </x:c>
      <x:c r="B14" s="35" t="s">
        <x:v>173</x:v>
      </x:c>
      <x:c r="C14" s="35" t="s">
        <x:v>75</x:v>
      </x:c>
      <x:c r="D14" s="35" t="s">
        <x:v>84</x:v>
      </x:c>
      <x:c r="E14" s="38" t="n">
        <x:f>'03_Rendimientos'!K14</x:f>
        <x:v>20</x:v>
      </x:c>
      <x:c r="F14" s="38" t="s">
        <x:v>131</x:v>
      </x:c>
      <x:c r="G14" s="38" t="n">
        <x:f>MAX(H12)</x:f>
        <x:v>49</x:v>
      </x:c>
      <x:c r="H14" s="38">
        <x:f t="shared" si="0"/>
        <x:v>69</x:v>
      </x:c>
      <x:c r="I14" s="38">
        <x:f t="shared" si="1"/>
        <x:v>49</x:v>
      </x:c>
      <x:c r="J14" s="38" t="n">
        <x:f>MIN(I15,I17)</x:f>
        <x:v>69</x:v>
      </x:c>
      <x:c r="K14" s="38">
        <x:f t="shared" si="2"/>
        <x:v>0</x:v>
      </x:c>
      <x:c r="L14" s="38" t="n">
        <x:f>ROUND(MIN(G15,G17)-H14,3)</x:f>
        <x:v>0</x:v>
      </x:c>
      <x:c r="M14" s="35" t="str">
        <x:f t="shared" si="3"/>
        <x:v>SÍ</x:v>
      </x:c>
      <x:c r="N14" s="35" t="s">
        <x:v>174</x:v>
      </x:c>
    </x:row>
    <x:row r="15" ht="31.950000762939453" customHeight="1">
      <x:c r="A15" s="35" t="s">
        <x:v>134</x:v>
      </x:c>
      <x:c r="B15" s="35" t="s">
        <x:v>175</x:v>
      </x:c>
      <x:c r="C15" s="35" t="s">
        <x:v>75</x:v>
      </x:c>
      <x:c r="D15" s="35" t="s">
        <x:v>87</x:v>
      </x:c>
      <x:c r="E15" s="38" t="n">
        <x:f>'03_Rendimientos'!K15</x:f>
        <x:v>12</x:v>
      </x:c>
      <x:c r="F15" s="38" t="s">
        <x:v>133</x:v>
      </x:c>
      <x:c r="G15" s="38" t="n">
        <x:f>MAX(H14)</x:f>
        <x:v>69</x:v>
      </x:c>
      <x:c r="H15" s="38">
        <x:f t="shared" si="0"/>
        <x:v>81</x:v>
      </x:c>
      <x:c r="I15" s="38">
        <x:f t="shared" si="1"/>
        <x:v>69</x:v>
      </x:c>
      <x:c r="J15" s="38" t="n">
        <x:f>MIN(I17,I26)</x:f>
        <x:v>81</x:v>
      </x:c>
      <x:c r="K15" s="38">
        <x:f t="shared" si="2"/>
        <x:v>0</x:v>
      </x:c>
      <x:c r="L15" s="38" t="n">
        <x:f>ROUND(MIN(G17,G26)-H15,3)</x:f>
        <x:v>0</x:v>
      </x:c>
      <x:c r="M15" s="35" t="str">
        <x:f t="shared" si="3"/>
        <x:v>SÍ</x:v>
      </x:c>
      <x:c r="N15" s="35" t="s">
        <x:v>176</x:v>
      </x:c>
    </x:row>
    <x:row r="16" ht="31.950000762939453" customHeight="1">
      <x:c r="A16" s="36" t="s">
        <x:v>135</x:v>
      </x:c>
      <x:c r="B16" s="36" t="s">
        <x:v>177</x:v>
      </x:c>
      <x:c r="C16" s="36" t="s">
        <x:v>75</x:v>
      </x:c>
      <x:c r="D16" s="36" t="s">
        <x:v>88</x:v>
      </x:c>
      <x:c r="E16" s="39" t="n">
        <x:f>'03_Rendimientos'!K16</x:f>
        <x:v>18</x:v>
      </x:c>
      <x:c r="F16" s="39" t="s">
        <x:v>131</x:v>
      </x:c>
      <x:c r="G16" s="39" t="n">
        <x:f>MAX(H12)</x:f>
        <x:v>49</x:v>
      </x:c>
      <x:c r="H16" s="39">
        <x:f t="shared" si="0"/>
        <x:v>67</x:v>
      </x:c>
      <x:c r="I16" s="39">
        <x:f t="shared" si="1"/>
        <x:v>63</x:v>
      </x:c>
      <x:c r="J16" s="39" t="n">
        <x:f>MIN(I17,I18,I22,I26)</x:f>
        <x:v>81</x:v>
      </x:c>
      <x:c r="K16" s="39">
        <x:f t="shared" si="2"/>
        <x:v>14</x:v>
      </x:c>
      <x:c r="L16" s="39" t="n">
        <x:f>ROUND(MIN(G17,G18,G22,G26)-H16,3)</x:f>
        <x:v>0</x:v>
      </x:c>
      <x:c r="M16" s="36" t="str">
        <x:f t="shared" si="3"/>
        <x:v>NO</x:v>
      </x:c>
      <x:c r="N16" s="36" t="s">
        <x:v>178</x:v>
      </x:c>
    </x:row>
    <x:row r="17" ht="31.950000762939453" customHeight="1">
      <x:c r="A17" s="35" t="s">
        <x:v>136</x:v>
      </x:c>
      <x:c r="B17" s="35" t="s">
        <x:v>179</x:v>
      </x:c>
      <x:c r="C17" s="35" t="s">
        <x:v>89</x:v>
      </x:c>
      <x:c r="D17" s="35" t="s">
        <x:v>90</x:v>
      </x:c>
      <x:c r="E17" s="38" t="n">
        <x:f>'03_Rendimientos'!K17</x:f>
        <x:v>14</x:v>
      </x:c>
      <x:c r="F17" s="38" t="s">
        <x:v>180</x:v>
      </x:c>
      <x:c r="G17" s="38" t="n">
        <x:f>MAX(H13,H14,H15,H16)</x:f>
        <x:v>81</x:v>
      </x:c>
      <x:c r="H17" s="38">
        <x:f t="shared" si="0"/>
        <x:v>95</x:v>
      </x:c>
      <x:c r="I17" s="38">
        <x:f t="shared" si="1"/>
        <x:v>81</x:v>
      </x:c>
      <x:c r="J17" s="38" t="n">
        <x:f>MIN(I21,I22)</x:f>
        <x:v>95</x:v>
      </x:c>
      <x:c r="K17" s="38">
        <x:f t="shared" si="2"/>
        <x:v>0</x:v>
      </x:c>
      <x:c r="L17" s="38" t="n">
        <x:f>ROUND(MIN(G21,G22)-H17,3)</x:f>
        <x:v>0</x:v>
      </x:c>
      <x:c r="M17" s="35" t="str">
        <x:f t="shared" si="3"/>
        <x:v>SÍ</x:v>
      </x:c>
      <x:c r="N17" s="35" t="s">
        <x:v>181</x:v>
      </x:c>
    </x:row>
    <x:row r="18" ht="31.950000762939453" customHeight="1">
      <x:c r="A18" s="36" t="s">
        <x:v>137</x:v>
      </x:c>
      <x:c r="B18" s="36" t="s">
        <x:v>182</x:v>
      </x:c>
      <x:c r="C18" s="36" t="s">
        <x:v>89</x:v>
      </x:c>
      <x:c r="D18" s="36" t="s">
        <x:v>92</x:v>
      </x:c>
      <x:c r="E18" s="39" t="n">
        <x:f>'03_Rendimientos'!K18</x:f>
        <x:v>12</x:v>
      </x:c>
      <x:c r="F18" s="39" t="s">
        <x:v>135</x:v>
      </x:c>
      <x:c r="G18" s="39" t="n">
        <x:f>MAX(H16)</x:f>
        <x:v>67</x:v>
      </x:c>
      <x:c r="H18" s="39">
        <x:f t="shared" si="0"/>
        <x:v>79</x:v>
      </x:c>
      <x:c r="I18" s="39">
        <x:f t="shared" si="1"/>
        <x:v>115</x:v>
      </x:c>
      <x:c r="J18" s="39" t="n">
        <x:f>MIN(I20)</x:f>
        <x:v>127</x:v>
      </x:c>
      <x:c r="K18" s="39">
        <x:f t="shared" si="2"/>
        <x:v>48</x:v>
      </x:c>
      <x:c r="L18" s="39" t="n">
        <x:f>ROUND(MIN(G20)-H18,3)</x:f>
        <x:v>0</x:v>
      </x:c>
      <x:c r="M18" s="36" t="str">
        <x:f t="shared" si="3"/>
        <x:v>NO</x:v>
      </x:c>
      <x:c r="N18" s="36" t="s">
        <x:v>139</x:v>
      </x:c>
    </x:row>
    <x:row r="19" ht="31.950000762939453" customHeight="1">
      <x:c r="A19" s="37" t="s">
        <x:v>138</x:v>
      </x:c>
      <x:c r="B19" s="37" t="s">
        <x:v>183</x:v>
      </x:c>
      <x:c r="C19" s="37" t="s">
        <x:v>89</x:v>
      </x:c>
      <x:c r="D19" s="37" t="s">
        <x:v>95</x:v>
      </x:c>
      <x:c r="E19" s="40" t="n">
        <x:f>'03_Rendimientos'!K19</x:f>
        <x:v>14</x:v>
      </x:c>
      <x:c r="F19" s="40" t="s">
        <x:v>129</x:v>
      </x:c>
      <x:c r="G19" s="40" t="n">
        <x:f>MAX(H10)</x:f>
        <x:v>31</x:v>
      </x:c>
      <x:c r="H19" s="40">
        <x:f t="shared" si="0"/>
        <x:v>45</x:v>
      </x:c>
      <x:c r="I19" s="40">
        <x:f t="shared" si="1"/>
        <x:v>113</x:v>
      </x:c>
      <x:c r="J19" s="40" t="n">
        <x:f>MIN(I20)</x:f>
        <x:v>127</x:v>
      </x:c>
      <x:c r="K19" s="40">
        <x:f t="shared" si="2"/>
        <x:v>82</x:v>
      </x:c>
      <x:c r="L19" s="40" t="n">
        <x:f>ROUND(MIN(G20)-H19,3)</x:f>
        <x:v>34</x:v>
      </x:c>
      <x:c r="M19" s="37" t="str">
        <x:f t="shared" si="3"/>
        <x:v>NO</x:v>
      </x:c>
      <x:c r="N19" s="37" t="s">
        <x:v>139</x:v>
      </x:c>
    </x:row>
    <x:row r="20" ht="31.950000762939453" customHeight="1">
      <x:c r="A20" s="36" t="s">
        <x:v>139</x:v>
      </x:c>
      <x:c r="B20" s="36" t="s">
        <x:v>184</x:v>
      </x:c>
      <x:c r="C20" s="36" t="s">
        <x:v>89</x:v>
      </x:c>
      <x:c r="D20" s="36" t="s">
        <x:v>96</x:v>
      </x:c>
      <x:c r="E20" s="39" t="n">
        <x:f>'03_Rendimientos'!K20</x:f>
        <x:v>8</x:v>
      </x:c>
      <x:c r="F20" s="39" t="s">
        <x:v>185</x:v>
      </x:c>
      <x:c r="G20" s="39" t="n">
        <x:f>MAX(H18,H19)</x:f>
        <x:v>79</x:v>
      </x:c>
      <x:c r="H20" s="39">
        <x:f t="shared" si="0"/>
        <x:v>87</x:v>
      </x:c>
      <x:c r="I20" s="39">
        <x:f t="shared" si="1"/>
        <x:v>127</x:v>
      </x:c>
      <x:c r="J20" s="39" t="n">
        <x:f>MIN(I21)</x:f>
        <x:v>135</x:v>
      </x:c>
      <x:c r="K20" s="39">
        <x:f t="shared" si="2"/>
        <x:v>48</x:v>
      </x:c>
      <x:c r="L20" s="39" t="n">
        <x:f>ROUND(MIN(G21)-H20,3)</x:f>
        <x:v>8</x:v>
      </x:c>
      <x:c r="M20" s="36" t="str">
        <x:f t="shared" si="3"/>
        <x:v>NO</x:v>
      </x:c>
      <x:c r="N20" s="36" t="s">
        <x:v>140</x:v>
      </x:c>
    </x:row>
    <x:row r="21" ht="31.950000762939453" customHeight="1">
      <x:c r="A21" s="37" t="s">
        <x:v>140</x:v>
      </x:c>
      <x:c r="B21" s="37" t="s">
        <x:v>186</x:v>
      </x:c>
      <x:c r="C21" s="37" t="s">
        <x:v>89</x:v>
      </x:c>
      <x:c r="D21" s="37" t="s">
        <x:v>98</x:v>
      </x:c>
      <x:c r="E21" s="40" t="n">
        <x:f>'03_Rendimientos'!K21</x:f>
        <x:v>8</x:v>
      </x:c>
      <x:c r="F21" s="40" t="s">
        <x:v>187</x:v>
      </x:c>
      <x:c r="G21" s="40" t="n">
        <x:f>MAX(H17,H20)</x:f>
        <x:v>95</x:v>
      </x:c>
      <x:c r="H21" s="40">
        <x:f t="shared" si="0"/>
        <x:v>103</x:v>
      </x:c>
      <x:c r="I21" s="40">
        <x:f t="shared" si="1"/>
        <x:v>135</x:v>
      </x:c>
      <x:c r="J21" s="40" t="n">
        <x:f>MIN(I27)</x:f>
        <x:v>143</x:v>
      </x:c>
      <x:c r="K21" s="40">
        <x:f t="shared" si="2"/>
        <x:v>40</x:v>
      </x:c>
      <x:c r="L21" s="40" t="n">
        <x:f>ROUND(MIN(G27)-H21,3)</x:f>
        <x:v>40</x:v>
      </x:c>
      <x:c r="M21" s="37" t="str">
        <x:f t="shared" si="3"/>
        <x:v>NO</x:v>
      </x:c>
      <x:c r="N21" s="37" t="s">
        <x:v>146</x:v>
      </x:c>
    </x:row>
    <x:row r="22" ht="31.950000762939453" customHeight="1">
      <x:c r="A22" s="35" t="s">
        <x:v>141</x:v>
      </x:c>
      <x:c r="B22" s="35" t="s">
        <x:v>188</x:v>
      </x:c>
      <x:c r="C22" s="35" t="s">
        <x:v>100</x:v>
      </x:c>
      <x:c r="D22" s="35" t="s">
        <x:v>101</x:v>
      </x:c>
      <x:c r="E22" s="38" t="n">
        <x:f>'03_Rendimientos'!K22</x:f>
        <x:v>16</x:v>
      </x:c>
      <x:c r="F22" s="38" t="s">
        <x:v>189</x:v>
      </x:c>
      <x:c r="G22" s="38" t="n">
        <x:f>MAX(H17,H16)</x:f>
        <x:v>95</x:v>
      </x:c>
      <x:c r="H22" s="38">
        <x:f t="shared" si="0"/>
        <x:v>111</x:v>
      </x:c>
      <x:c r="I22" s="38">
        <x:f t="shared" si="1"/>
        <x:v>95</x:v>
      </x:c>
      <x:c r="J22" s="38" t="n">
        <x:f>MIN(I23,I24)</x:f>
        <x:v>111</x:v>
      </x:c>
      <x:c r="K22" s="38">
        <x:f t="shared" si="2"/>
        <x:v>0</x:v>
      </x:c>
      <x:c r="L22" s="38" t="n">
        <x:f>ROUND(MIN(G23,G24)-H22,3)</x:f>
        <x:v>0</x:v>
      </x:c>
      <x:c r="M22" s="35" t="str">
        <x:f t="shared" si="3"/>
        <x:v>SÍ</x:v>
      </x:c>
      <x:c r="N22" s="35" t="s">
        <x:v>190</x:v>
      </x:c>
    </x:row>
    <x:row r="23" ht="31.950000762939453" customHeight="1">
      <x:c r="A23" s="35" t="s">
        <x:v>142</x:v>
      </x:c>
      <x:c r="B23" s="35" t="s">
        <x:v>191</x:v>
      </x:c>
      <x:c r="C23" s="35" t="s">
        <x:v>100</x:v>
      </x:c>
      <x:c r="D23" s="35" t="s">
        <x:v>102</x:v>
      </x:c>
      <x:c r="E23" s="38" t="n">
        <x:f>'03_Rendimientos'!K23</x:f>
        <x:v>12</x:v>
      </x:c>
      <x:c r="F23" s="38" t="s">
        <x:v>141</x:v>
      </x:c>
      <x:c r="G23" s="38" t="n">
        <x:f>MAX(H22)</x:f>
        <x:v>111</x:v>
      </x:c>
      <x:c r="H23" s="38">
        <x:f t="shared" si="0"/>
        <x:v>123</x:v>
      </x:c>
      <x:c r="I23" s="38">
        <x:f t="shared" si="1"/>
        <x:v>111</x:v>
      </x:c>
      <x:c r="J23" s="38" t="n">
        <x:f>MIN(I25)</x:f>
        <x:v>123</x:v>
      </x:c>
      <x:c r="K23" s="38">
        <x:f t="shared" si="2"/>
        <x:v>0</x:v>
      </x:c>
      <x:c r="L23" s="38" t="n">
        <x:f>ROUND(MIN(G25)-H23,3)</x:f>
        <x:v>0</x:v>
      </x:c>
      <x:c r="M23" s="35" t="str">
        <x:f t="shared" si="3"/>
        <x:v>SÍ</x:v>
      </x:c>
      <x:c r="N23" s="35" t="s">
        <x:v>144</x:v>
      </x:c>
    </x:row>
    <x:row r="24" ht="31.950000762939453" customHeight="1">
      <x:c r="A24" s="36" t="s">
        <x:v>143</x:v>
      </x:c>
      <x:c r="B24" s="36" t="s">
        <x:v>192</x:v>
      </x:c>
      <x:c r="C24" s="36" t="s">
        <x:v>100</x:v>
      </x:c>
      <x:c r="D24" s="36" t="s">
        <x:v>103</x:v>
      </x:c>
      <x:c r="E24" s="39" t="n">
        <x:f>'03_Rendimientos'!K24</x:f>
        <x:v>10</x:v>
      </x:c>
      <x:c r="F24" s="39" t="s">
        <x:v>141</x:v>
      </x:c>
      <x:c r="G24" s="39" t="n">
        <x:f>MAX(H22)</x:f>
        <x:v>111</x:v>
      </x:c>
      <x:c r="H24" s="39">
        <x:f t="shared" si="0"/>
        <x:v>121</x:v>
      </x:c>
      <x:c r="I24" s="39">
        <x:f t="shared" si="1"/>
        <x:v>113</x:v>
      </x:c>
      <x:c r="J24" s="39" t="n">
        <x:f>MIN(I25)</x:f>
        <x:v>123</x:v>
      </x:c>
      <x:c r="K24" s="39">
        <x:f t="shared" si="2"/>
        <x:v>2</x:v>
      </x:c>
      <x:c r="L24" s="39" t="n">
        <x:f>ROUND(MIN(G25)-H24,3)</x:f>
        <x:v>2</x:v>
      </x:c>
      <x:c r="M24" s="36" t="str">
        <x:f t="shared" si="3"/>
        <x:v>NO</x:v>
      </x:c>
      <x:c r="N24" s="36" t="s">
        <x:v>144</x:v>
      </x:c>
    </x:row>
    <x:row r="25" ht="31.950000762939453" customHeight="1">
      <x:c r="A25" s="35" t="s">
        <x:v>144</x:v>
      </x:c>
      <x:c r="B25" s="35" t="s">
        <x:v>193</x:v>
      </x:c>
      <x:c r="C25" s="35" t="s">
        <x:v>100</x:v>
      </x:c>
      <x:c r="D25" s="35" t="s">
        <x:v>104</x:v>
      </x:c>
      <x:c r="E25" s="38" t="n">
        <x:f>'03_Rendimientos'!K25</x:f>
        <x:v>20</x:v>
      </x:c>
      <x:c r="F25" s="38" t="s">
        <x:v>194</x:v>
      </x:c>
      <x:c r="G25" s="38" t="n">
        <x:f>MAX(H23,H24)</x:f>
        <x:v>123</x:v>
      </x:c>
      <x:c r="H25" s="38">
        <x:f t="shared" si="0"/>
        <x:v>143</x:v>
      </x:c>
      <x:c r="I25" s="38">
        <x:f t="shared" si="1"/>
        <x:v>123</x:v>
      </x:c>
      <x:c r="J25" s="38" t="n">
        <x:f>MIN(I27)</x:f>
        <x:v>143</x:v>
      </x:c>
      <x:c r="K25" s="38">
        <x:f t="shared" si="2"/>
        <x:v>0</x:v>
      </x:c>
      <x:c r="L25" s="38" t="n">
        <x:f>ROUND(MIN(G27)-H25,3)</x:f>
        <x:v>0</x:v>
      </x:c>
      <x:c r="M25" s="35" t="str">
        <x:f t="shared" si="3"/>
        <x:v>SÍ</x:v>
      </x:c>
      <x:c r="N25" s="35" t="s">
        <x:v>146</x:v>
      </x:c>
    </x:row>
    <x:row r="26" ht="31.950000762939453" customHeight="1">
      <x:c r="A26" s="36" t="s">
        <x:v>145</x:v>
      </x:c>
      <x:c r="B26" s="36" t="s">
        <x:v>195</x:v>
      </x:c>
      <x:c r="C26" s="36" t="s">
        <x:v>100</x:v>
      </x:c>
      <x:c r="D26" s="36" t="s">
        <x:v>105</x:v>
      </x:c>
      <x:c r="E26" s="39" t="n">
        <x:f>'03_Rendimientos'!K26</x:f>
        <x:v>16</x:v>
      </x:c>
      <x:c r="F26" s="39" t="s">
        <x:v>196</x:v>
      </x:c>
      <x:c r="G26" s="39" t="n">
        <x:f>MAX(H15,H16)</x:f>
        <x:v>81</x:v>
      </x:c>
      <x:c r="H26" s="39">
        <x:f t="shared" si="0"/>
        <x:v>97</x:v>
      </x:c>
      <x:c r="I26" s="39">
        <x:f t="shared" si="1"/>
        <x:v>127</x:v>
      </x:c>
      <x:c r="J26" s="39" t="n">
        <x:f>MIN(I27)</x:f>
        <x:v>143</x:v>
      </x:c>
      <x:c r="K26" s="39">
        <x:f t="shared" si="2"/>
        <x:v>46</x:v>
      </x:c>
      <x:c r="L26" s="39" t="n">
        <x:f>ROUND(MIN(G27)-H26,3)</x:f>
        <x:v>46</x:v>
      </x:c>
      <x:c r="M26" s="36" t="str">
        <x:f t="shared" si="3"/>
        <x:v>NO</x:v>
      </x:c>
      <x:c r="N26" s="36" t="s">
        <x:v>146</x:v>
      </x:c>
    </x:row>
    <x:row r="27" ht="31.950000762939453" customHeight="1">
      <x:c r="A27" s="35" t="s">
        <x:v>146</x:v>
      </x:c>
      <x:c r="B27" s="35" t="s">
        <x:v>197</x:v>
      </x:c>
      <x:c r="C27" s="35" t="s">
        <x:v>100</x:v>
      </x:c>
      <x:c r="D27" s="35" t="s">
        <x:v>106</x:v>
      </x:c>
      <x:c r="E27" s="38" t="n">
        <x:f>'03_Rendimientos'!K27</x:f>
        <x:v>7</x:v>
      </x:c>
      <x:c r="F27" s="38" t="s">
        <x:v>198</x:v>
      </x:c>
      <x:c r="G27" s="38" t="n">
        <x:f>MAX(H25,H26,H21)</x:f>
        <x:v>143</x:v>
      </x:c>
      <x:c r="H27" s="38">
        <x:f t="shared" si="0"/>
        <x:v>150</x:v>
      </x:c>
      <x:c r="I27" s="38">
        <x:f t="shared" si="1"/>
        <x:v>143</x:v>
      </x:c>
      <x:c r="J27" s="38" t="n">
        <x:f>J28</x:f>
        <x:v>150</x:v>
      </x:c>
      <x:c r="K27" s="38">
        <x:f t="shared" si="2"/>
        <x:v>0</x:v>
      </x:c>
      <x:c r="L27" s="38" t="n">
        <x:f>0</x:f>
        <x:v>0</x:v>
      </x:c>
      <x:c r="M27" s="35" t="str">
        <x:f t="shared" si="3"/>
        <x:v>SÍ</x:v>
      </x:c>
      <x:c r="N27" s="35" t="s">
        <x:v>165</x:v>
      </x:c>
    </x:row>
    <x:row r="28" ht="31.950000762939453" customHeight="1">
      <x:c r="A28" s="35" t="s">
        <x:v>165</x:v>
      </x:c>
      <x:c r="B28" s="35" t="s">
        <x:v>161</x:v>
      </x:c>
      <x:c r="C28" s="35" t="s">
        <x:v>161</x:v>
      </x:c>
      <x:c r="D28" s="35" t="s">
        <x:v>199</x:v>
      </x:c>
      <x:c r="E28" s="38">
        <x:v>0</x:v>
      </x:c>
      <x:c r="F28" s="38" t="s">
        <x:v>146</x:v>
      </x:c>
      <x:c r="G28" s="38" t="n">
        <x:f>MAX(H6:H27)</x:f>
        <x:v>150</x:v>
      </x:c>
      <x:c r="H28" s="38" t="n">
        <x:f>G28</x:f>
        <x:v>150</x:v>
      </x:c>
      <x:c r="I28" s="38" t="n">
        <x:f>G28</x:f>
        <x:v>150</x:v>
      </x:c>
      <x:c r="J28" s="38" t="n">
        <x:f>G28</x:f>
        <x:v>150</x:v>
      </x:c>
      <x:c r="K28" s="38">
        <x:v>0</x:v>
      </x:c>
      <x:c r="L28" s="38">
        <x:v>0</x:v>
      </x:c>
      <x:c r="M28" s="35" t="s">
        <x:v>200</x:v>
      </x:c>
      <x:c r="N28" s="35" t="s">
        <x:v>161</x:v>
      </x:c>
    </x:row>
    <x:row r="30" ht="28.049999237060547" customHeight="1">
      <x:c r="A30" s="169" t="s">
        <x:v>201</x:v>
      </x:c>
      <x:c r="B30" s="169"/>
      <x:c r="C30" s="169"/>
      <x:c r="D30" s="169"/>
      <x:c r="E30" s="169"/>
      <x:c r="F30" s="169"/>
      <x:c r="G30" s="169"/>
      <x:c r="H30" s="169"/>
      <x:c r="I30" s="169"/>
      <x:c r="J30" s="169"/>
      <x:c r="K30" s="169"/>
      <x:c r="L30" s="169"/>
      <x:c r="M30" s="169"/>
      <x:c r="N30" s="169"/>
    </x:row>
    <x:row r="31" ht="31.950000762939453" customHeight="1">
      <x:c r="A31" s="148" t="s">
        <x:v>202</x:v>
      </x:c>
      <x:c r="B31" s="148"/>
      <x:c r="C31" s="148"/>
      <x:c r="D31" t="n">
        <x:f>H28</x:f>
        <x:v>150</x:v>
      </x:c>
      <x:c r="F31" s="148" t="s">
        <x:v>203</x:v>
      </x:c>
      <x:c r="G31" s="148"/>
      <x:c r="H31" s="148"/>
      <x:c r="I31" s="148"/>
      <x:c r="J31" s="148"/>
      <x:c r="K31" s="148"/>
      <x:c r="L31" s="148"/>
      <x:c r="M31" s="148"/>
      <x:c r="N31" s="148"/>
    </x:row>
    <x:row r="32" ht="31.950000762939453" customHeight="1">
      <x:c r="A32" s="148" t="s">
        <x:v>204</x:v>
      </x:c>
      <x:c r="B32" s="148"/>
      <x:c r="C32" s="148"/>
      <x:c r="D32" t="n">
        <x:f>COUNTIF(M6:M27,"SÍ")</x:f>
        <x:v>13</x:v>
      </x:c>
    </x:row>
    <x:row r="34" ht="37.95000076293945" customHeight="1">
      <x:c r="A34" s="153" t="s">
        <x:v>205</x:v>
      </x:c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53"/>
      <x:c r="L34" s="153"/>
      <x:c r="M34" s="153"/>
      <x:c r="N34" s="153"/>
    </x:row>
    <x:row r="35" ht="25.950000762939453" customHeight="1"/>
    <x:row r="36" ht="25.950000762939453" customHeight="1">
      <x:c r="A36" s="148"/>
      <x:c r="B36" s="148"/>
      <x:c r="C36" s="148"/>
      <x:c r="D36" s="148"/>
      <x:c r="E36" s="148"/>
      <x:c r="F36" s="148"/>
      <x:c r="G36" s="148"/>
      <x:c r="H36" s="148"/>
      <x:c r="I36" s="148"/>
      <x:c r="J36" s="148"/>
      <x:c r="K36" s="148"/>
      <x:c r="L36" s="148"/>
      <x:c r="M36" s="148"/>
      <x:c r="N36" s="148"/>
    </x:row>
    <x:row r="38">
      <x:c r="A38" s="155" t="s">
        <x:v>206</x:v>
      </x:c>
      <x:c r="B38" s="156"/>
      <x:c r="C38" s="156"/>
      <x:c r="D38" s="156"/>
      <x:c r="E38" s="156"/>
      <x:c r="F38" s="156"/>
      <x:c r="G38" s="156"/>
      <x:c r="H38" s="156"/>
      <x:c r="I38" s="156"/>
      <x:c r="J38" s="156"/>
      <x:c r="K38" s="156"/>
      <x:c r="L38" s="156"/>
      <x:c r="M38" s="156"/>
      <x:c r="N38" s="157"/>
    </x:row>
    <x:row r="39">
      <x:c r="A39" s="158"/>
      <x:c r="B39" s="159"/>
      <x:c r="C39" s="159"/>
      <x:c r="D39" s="159"/>
      <x:c r="E39" s="159"/>
      <x:c r="F39" s="159"/>
      <x:c r="G39" s="159"/>
      <x:c r="H39" s="159"/>
      <x:c r="I39" s="159"/>
      <x:c r="J39" s="159"/>
      <x:c r="K39" s="159"/>
      <x:c r="L39" s="159"/>
      <x:c r="M39" s="159"/>
      <x:c r="N39" s="160"/>
    </x:row>
    <x:row r="41">
      <x:c r="A41" s="161" t="s">
        <x:v>207</x:v>
      </x:c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3"/>
    </x:row>
    <x:row r="42">
      <x:c r="A42" s="164"/>
      <x:c r="B42" s="165"/>
      <x:c r="C42" s="165"/>
      <x:c r="D42" s="165"/>
      <x:c r="E42" s="165"/>
      <x:c r="F42" s="165"/>
      <x:c r="G42" s="165"/>
      <x:c r="H42" s="165"/>
      <x:c r="I42" s="165"/>
      <x:c r="J42" s="165"/>
      <x:c r="K42" s="165"/>
      <x:c r="L42" s="165"/>
      <x:c r="M42" s="165"/>
      <x:c r="N42" s="166"/>
    </x:row>
    <x:row r="67" ht="28.049999237060547" customHeight="1">
      <x:c r="A67" s="148"/>
      <x:c r="B67" s="148"/>
      <x:c r="C67" s="148"/>
      <x:c r="D67" s="148"/>
      <x:c r="E67" s="148"/>
      <x:c r="F67" s="148"/>
      <x:c r="G67" s="148"/>
      <x:c r="H67" s="148"/>
      <x:c r="I67" s="148"/>
      <x:c r="J67" s="148"/>
      <x:c r="K67" s="148"/>
      <x:c r="L67" s="148"/>
      <x:c r="M67" s="148"/>
      <x:c r="N67" s="148"/>
    </x:row>
    <x:row r="68" ht="28.049999237060547" customHeight="1">
      <x:c r="A68" s="148"/>
      <x:c r="B68" s="148"/>
      <x:c r="C68" s="148"/>
      <x:c r="D68" s="148"/>
      <x:c r="E68" s="148"/>
      <x:c r="F68" s="148"/>
      <x:c r="G68" s="148"/>
      <x:c r="H68" s="148"/>
      <x:c r="I68" s="148"/>
      <x:c r="J68" s="148"/>
      <x:c r="K68" s="148"/>
      <x:c r="L68" s="148"/>
      <x:c r="M68" s="148"/>
      <x:c r="N68" s="148"/>
    </x:row>
    <x:row r="74" ht="28.049999237060547" customHeight="1">
      <x:c r="A74" s="169" t="s">
        <x:v>208</x:v>
      </x:c>
      <x:c r="B74" s="169"/>
      <x:c r="C74" s="169"/>
      <x:c r="D74" s="169"/>
      <x:c r="E74" s="169"/>
      <x:c r="F74" s="169"/>
      <x:c r="G74" s="169"/>
      <x:c r="H74" s="169"/>
      <x:c r="I74" s="169"/>
      <x:c r="J74" s="169"/>
      <x:c r="K74" s="169"/>
      <x:c r="L74" s="169"/>
      <x:c r="M74" s="169"/>
      <x:c r="N74" s="169"/>
    </x:row>
    <x:row r="75" ht="37.95000076293945" customHeight="1">
      <x:c r="A75" s="153" t="s">
        <x:v>209</x:v>
      </x:c>
      <x:c r="B75" s="153"/>
      <x:c r="C75" s="153"/>
      <x:c r="D75" s="153"/>
      <x:c r="E75" s="153"/>
      <x:c r="F75" s="153"/>
      <x:c r="G75" s="153"/>
      <x:c r="H75" s="153"/>
      <x:c r="I75" s="153"/>
      <x:c r="J75" s="153"/>
      <x:c r="K75" s="153"/>
      <x:c r="L75" s="153"/>
      <x:c r="M75" s="153"/>
      <x:c r="N75" s="153"/>
    </x:row>
    <x:row r="77" ht="43.95000076293945" customHeight="1">
      <x:c r="A77" s="50" t="s">
        <x:v>117</x:v>
      </x:c>
      <x:c r="B77" s="50" t="s">
        <x:v>210</x:v>
      </x:c>
      <x:c r="C77" s="50" t="s">
        <x:v>211</x:v>
      </x:c>
      <x:c r="D77" s="50" t="s">
        <x:v>57</x:v>
      </x:c>
      <x:c r="E77" s="50" t="s">
        <x:v>152</x:v>
      </x:c>
      <x:c r="F77" s="50" t="s">
        <x:v>153</x:v>
      </x:c>
      <x:c r="G77" s="50" t="s">
        <x:v>154</x:v>
      </x:c>
      <x:c r="H77" s="50" t="s">
        <x:v>155</x:v>
      </x:c>
      <x:c r="I77" s="50" t="s">
        <x:v>212</x:v>
      </x:c>
      <x:c r="J77" s="50" t="s">
        <x:v>158</x:v>
      </x:c>
    </x:row>
    <x:row r="78" ht="45" customHeight="1">
      <x:c r="A78" s="52" t="s">
        <x:v>128</x:v>
      </x:c>
      <x:c r="B78" s="78" t="n">
        <x:f t="shared" ref="B78:B85" si="4">E9</x:f>
        <x:v>11</x:v>
      </x:c>
      <x:c r="C78" s="52" t="s">
        <x:v>213</x:v>
      </x:c>
      <x:c r="D78" s="52" t="str">
        <x:f>'04_CPM_Proyecto_Completo'!D9</x:f>
        <x:v>Excavación y retiro de material</x:v>
      </x:c>
      <x:c r="E78" s="77" t="n">
        <x:f>0</x:f>
        <x:v>0</x:v>
      </x:c>
      <x:c r="F78" s="77" t="n">
        <x:f t="shared" ref="F78:F85" si="5">E78+B78</x:f>
        <x:v>11</x:v>
      </x:c>
      <x:c r="G78" s="77" t="n">
        <x:f t="shared" ref="G78:G85" si="6">H78-B78</x:f>
        <x:v>0</x:v>
      </x:c>
      <x:c r="H78" s="77" t="n">
        <x:f>MIN(G79)</x:f>
        <x:v>11</x:v>
      </x:c>
      <x:c r="I78" s="77" t="n">
        <x:f t="shared" ref="I78:I85" si="7">ROUND(G78-E78,6)</x:f>
        <x:v>0</x:v>
      </x:c>
      <x:c r="J78" s="52" t="str">
        <x:f t="shared" ref="J78:J85" si="8">IF(ABS(I78)&lt;0.00001,"SÍ","NO")</x:f>
        <x:v>SÍ</x:v>
      </x:c>
    </x:row>
    <x:row r="79" ht="45" customHeight="1">
      <x:c r="A79" s="51" t="s">
        <x:v>129</x:v>
      </x:c>
      <x:c r="B79" s="79">
        <x:f t="shared" si="4"/>
        <x:v>9</x:v>
      </x:c>
      <x:c r="C79" s="51" t="s">
        <x:v>128</x:v>
      </x:c>
      <x:c r="D79" s="51" t="str">
        <x:f>'04_CPM_Proyecto_Completo'!D10</x:f>
        <x:v>Relleno, humectación y compactación</x:v>
      </x:c>
      <x:c r="E79" s="76" t="n">
        <x:f>MAX(F78)</x:f>
        <x:v>11</x:v>
      </x:c>
      <x:c r="F79" s="76">
        <x:f t="shared" si="5"/>
        <x:v>20</x:v>
      </x:c>
      <x:c r="G79" s="76">
        <x:f t="shared" si="6"/>
        <x:v>11</x:v>
      </x:c>
      <x:c r="H79" s="76" t="n">
        <x:f>MIN(G80)</x:f>
        <x:v>20</x:v>
      </x:c>
      <x:c r="I79" s="76">
        <x:f t="shared" si="7"/>
        <x:v>0</x:v>
      </x:c>
      <x:c r="J79" s="51" t="str">
        <x:f t="shared" si="8"/>
        <x:v>SÍ</x:v>
      </x:c>
    </x:row>
    <x:row r="80" ht="45" customHeight="1">
      <x:c r="A80" s="52" t="s">
        <x:v>130</x:v>
      </x:c>
      <x:c r="B80" s="78">
        <x:f t="shared" si="4"/>
        <x:v>5</x:v>
      </x:c>
      <x:c r="C80" s="52" t="s">
        <x:v>129</x:v>
      </x:c>
      <x:c r="D80" s="52" t="str">
        <x:f>'04_CPM_Proyecto_Completo'!D11</x:f>
        <x:v>Emplantillado de hormigón</x:v>
      </x:c>
      <x:c r="E80" s="77" t="n">
        <x:f>MAX(F79)</x:f>
        <x:v>20</x:v>
      </x:c>
      <x:c r="F80" s="77">
        <x:f t="shared" si="5"/>
        <x:v>25</x:v>
      </x:c>
      <x:c r="G80" s="77">
        <x:f t="shared" si="6"/>
        <x:v>20</x:v>
      </x:c>
      <x:c r="H80" s="77" t="n">
        <x:f>MIN(G81)</x:f>
        <x:v>25</x:v>
      </x:c>
      <x:c r="I80" s="77">
        <x:f t="shared" si="7"/>
        <x:v>0</x:v>
      </x:c>
      <x:c r="J80" s="52" t="str">
        <x:f t="shared" si="8"/>
        <x:v>SÍ</x:v>
      </x:c>
    </x:row>
    <x:row r="81" ht="45" customHeight="1">
      <x:c r="A81" s="51" t="s">
        <x:v>131</x:v>
      </x:c>
      <x:c r="B81" s="79">
        <x:f t="shared" si="4"/>
        <x:v>13</x:v>
      </x:c>
      <x:c r="C81" s="51" t="s">
        <x:v>130</x:v>
      </x:c>
      <x:c r="D81" s="51" t="str">
        <x:f>'04_CPM_Proyecto_Completo'!D12</x:f>
        <x:v>Fundaciones de hormigón armado</x:v>
      </x:c>
      <x:c r="E81" s="76" t="n">
        <x:f>MAX(F80)</x:f>
        <x:v>25</x:v>
      </x:c>
      <x:c r="F81" s="76">
        <x:f t="shared" si="5"/>
        <x:v>38</x:v>
      </x:c>
      <x:c r="G81" s="76">
        <x:f t="shared" si="6"/>
        <x:v>25</x:v>
      </x:c>
      <x:c r="H81" s="76" t="n">
        <x:f>MIN(G82,G83,G85)</x:f>
        <x:v>38</x:v>
      </x:c>
      <x:c r="I81" s="76">
        <x:f t="shared" si="7"/>
        <x:v>0</x:v>
      </x:c>
      <x:c r="J81" s="51" t="str">
        <x:f t="shared" si="8"/>
        <x:v>SÍ</x:v>
      </x:c>
    </x:row>
    <x:row r="82" ht="45" customHeight="1">
      <x:c r="A82" s="52" t="s">
        <x:v>132</x:v>
      </x:c>
      <x:c r="B82" s="78">
        <x:f t="shared" si="4"/>
        <x:v>12</x:v>
      </x:c>
      <x:c r="C82" s="52" t="s">
        <x:v>131</x:v>
      </x:c>
      <x:c r="D82" s="52" t="str">
        <x:f>'04_CPM_Proyecto_Completo'!D13</x:f>
        <x:v>Radier y losas de hormigón</x:v>
      </x:c>
      <x:c r="E82" s="77" t="n">
        <x:f>MAX(F81)</x:f>
        <x:v>38</x:v>
      </x:c>
      <x:c r="F82" s="77">
        <x:f t="shared" si="5"/>
        <x:v>50</x:v>
      </x:c>
      <x:c r="G82" s="77">
        <x:f t="shared" si="6"/>
        <x:v>58</x:v>
      </x:c>
      <x:c r="H82" s="77" t="n">
        <x:f>F86</x:f>
        <x:v>70</x:v>
      </x:c>
      <x:c r="I82" s="77">
        <x:f t="shared" si="7"/>
        <x:v>20</x:v>
      </x:c>
      <x:c r="J82" s="52" t="str">
        <x:f t="shared" si="8"/>
        <x:v>NO</x:v>
      </x:c>
    </x:row>
    <x:row r="83" ht="45" customHeight="1">
      <x:c r="A83" s="51" t="s">
        <x:v>133</x:v>
      </x:c>
      <x:c r="B83" s="79">
        <x:f t="shared" si="4"/>
        <x:v>20</x:v>
      </x:c>
      <x:c r="C83" s="51" t="s">
        <x:v>131</x:v>
      </x:c>
      <x:c r="D83" s="51" t="str">
        <x:f>'04_CPM_Proyecto_Completo'!D14</x:f>
        <x:v>Estructura metálica y viga reticulada</x:v>
      </x:c>
      <x:c r="E83" s="76" t="n">
        <x:f>MAX(F81)</x:f>
        <x:v>38</x:v>
      </x:c>
      <x:c r="F83" s="76">
        <x:f t="shared" si="5"/>
        <x:v>58</x:v>
      </x:c>
      <x:c r="G83" s="76">
        <x:f t="shared" si="6"/>
        <x:v>38</x:v>
      </x:c>
      <x:c r="H83" s="76" t="n">
        <x:f>MIN(G84)</x:f>
        <x:v>58</x:v>
      </x:c>
      <x:c r="I83" s="76">
        <x:f t="shared" si="7"/>
        <x:v>0</x:v>
      </x:c>
      <x:c r="J83" s="51" t="str">
        <x:f t="shared" si="8"/>
        <x:v>SÍ</x:v>
      </x:c>
    </x:row>
    <x:row r="84" ht="45" customHeight="1">
      <x:c r="A84" s="52" t="s">
        <x:v>134</x:v>
      </x:c>
      <x:c r="B84" s="78">
        <x:f t="shared" si="4"/>
        <x:v>12</x:v>
      </x:c>
      <x:c r="C84" s="52" t="s">
        <x:v>133</x:v>
      </x:c>
      <x:c r="D84" s="52" t="str">
        <x:f>'04_CPM_Proyecto_Completo'!D15</x:f>
        <x:v>Cubierta y hojalatería</x:v>
      </x:c>
      <x:c r="E84" s="77" t="n">
        <x:f>MAX(F83)</x:f>
        <x:v>58</x:v>
      </x:c>
      <x:c r="F84" s="77">
        <x:f t="shared" si="5"/>
        <x:v>70</x:v>
      </x:c>
      <x:c r="G84" s="77">
        <x:f t="shared" si="6"/>
        <x:v>58</x:v>
      </x:c>
      <x:c r="H84" s="77" t="n">
        <x:f>F86</x:f>
        <x:v>70</x:v>
      </x:c>
      <x:c r="I84" s="77">
        <x:f t="shared" si="7"/>
        <x:v>0</x:v>
      </x:c>
      <x:c r="J84" s="52" t="str">
        <x:f t="shared" si="8"/>
        <x:v>SÍ</x:v>
      </x:c>
    </x:row>
    <x:row r="85" ht="45" customHeight="1">
      <x:c r="A85" s="51" t="s">
        <x:v>135</x:v>
      </x:c>
      <x:c r="B85" s="79">
        <x:f t="shared" si="4"/>
        <x:v>18</x:v>
      </x:c>
      <x:c r="C85" s="51" t="s">
        <x:v>131</x:v>
      </x:c>
      <x:c r="D85" s="51" t="str">
        <x:f>'04_CPM_Proyecto_Completo'!D16</x:f>
        <x:v>Muros y tabiques Metalcon</x:v>
      </x:c>
      <x:c r="E85" s="76" t="n">
        <x:f>MAX(F81)</x:f>
        <x:v>38</x:v>
      </x:c>
      <x:c r="F85" s="76">
        <x:f t="shared" si="5"/>
        <x:v>56</x:v>
      </x:c>
      <x:c r="G85" s="76">
        <x:f t="shared" si="6"/>
        <x:v>52</x:v>
      </x:c>
      <x:c r="H85" s="76" t="n">
        <x:f>F86</x:f>
        <x:v>70</x:v>
      </x:c>
      <x:c r="I85" s="76">
        <x:f t="shared" si="7"/>
        <x:v>14</x:v>
      </x:c>
      <x:c r="J85" s="51" t="str">
        <x:f t="shared" si="8"/>
        <x:v>NO</x:v>
      </x:c>
    </x:row>
    <x:row r="86" ht="45" customHeight="1">
      <x:c r="A86" s="52"/>
      <x:c r="B86" s="78"/>
      <x:c r="C86" s="52"/>
      <x:c r="D86" s="52" t="s">
        <x:v>214</x:v>
      </x:c>
      <x:c r="E86" s="77"/>
      <x:c r="F86" s="77" t="n">
        <x:f>MAX(F78:F85)</x:f>
        <x:v>70</x:v>
      </x:c>
      <x:c r="G86" s="77"/>
      <x:c r="H86" s="77"/>
      <x:c r="I86" s="77"/>
      <x:c r="J86" s="52"/>
    </x:row>
    <x:row r="88" ht="28.049999237060547" customHeight="1">
      <x:c r="A88" s="169" t="s">
        <x:v>215</x:v>
      </x:c>
      <x:c r="B88" s="169"/>
      <x:c r="C88" s="169"/>
      <x:c r="D88" s="169"/>
      <x:c r="E88" s="169"/>
      <x:c r="F88" s="169"/>
      <x:c r="G88" s="169"/>
      <x:c r="H88" s="169"/>
      <x:c r="I88" s="169"/>
      <x:c r="J88" s="169"/>
      <x:c r="K88" s="169"/>
      <x:c r="L88" s="169"/>
      <x:c r="M88" s="169"/>
      <x:c r="N88" s="169"/>
    </x:row>
    <x:row r="90" ht="24" customHeight="1">
      <x:c r="A90" s="170" t="str">
        <x:f>A78&amp;" | d="&amp;TEXT(B78,"0.00")</x:f>
        <x:v>D | d=11.00</x:v>
      </x:c>
      <x:c r="B90" s="170"/>
      <x:c r="D90" s="170" t="str">
        <x:f>A79&amp;" | d="&amp;TEXT(B79,"0.00")</x:f>
        <x:v>E | d=9.00</x:v>
      </x:c>
      <x:c r="E90" s="170"/>
      <x:c r="G90" s="170" t="str">
        <x:f>A80&amp;" | d="&amp;TEXT(B80,"0.00")</x:f>
        <x:v>F | d=5.00</x:v>
      </x:c>
      <x:c r="H90" s="170"/>
      <x:c r="J90" s="170" t="str">
        <x:f>A81&amp;" | d="&amp;TEXT(B81,"0.00")</x:f>
        <x:v>G | d=13.00</x:v>
      </x:c>
      <x:c r="K90" s="170"/>
    </x:row>
    <x:row r="91" ht="24" customHeight="1">
      <x:c r="A91" s="170" t="str">
        <x:f>"IT "&amp;TEXT(E78,"0.00")&amp;" | FT "&amp;TEXT(F78,"0.00")</x:f>
        <x:v>IT 0.00 | FT 11.00</x:v>
      </x:c>
      <x:c r="B91" s="170"/>
      <x:c r="C91" t="s">
        <x:v>216</x:v>
      </x:c>
      <x:c r="D91" s="170" t="str">
        <x:f>"IT "&amp;TEXT(E79,"0.00")&amp;" | FT "&amp;TEXT(F79,"0.00")</x:f>
        <x:v>IT 11.00 | FT 20.00</x:v>
      </x:c>
      <x:c r="E91" s="170"/>
      <x:c r="F91" t="s">
        <x:v>216</x:v>
      </x:c>
      <x:c r="G91" s="170" t="str">
        <x:f>"IT "&amp;TEXT(E80,"0.00")&amp;" | FT "&amp;TEXT(F80,"0.00")</x:f>
        <x:v>IT 20.00 | FT 25.00</x:v>
      </x:c>
      <x:c r="H91" s="170"/>
      <x:c r="I91" t="s">
        <x:v>216</x:v>
      </x:c>
      <x:c r="J91" s="170" t="str">
        <x:f>"IT "&amp;TEXT(E81,"0.00")&amp;" | FT "&amp;TEXT(F81,"0.00")</x:f>
        <x:v>IT 25.00 | FT 38.00</x:v>
      </x:c>
      <x:c r="K91" s="170"/>
    </x:row>
    <x:row r="92" ht="24" customHeight="1">
      <x:c r="A92" s="170" t="str">
        <x:f>"ITa "&amp;TEXT(G78,"0.00")&amp;" | FTa "&amp;TEXT(H78,"0.00")</x:f>
        <x:v>ITa 0.00 | FTa 11.00</x:v>
      </x:c>
      <x:c r="B92" s="170"/>
      <x:c r="D92" s="170" t="str">
        <x:f>"ITa "&amp;TEXT(G79,"0.00")&amp;" | FTa "&amp;TEXT(H79,"0.00")</x:f>
        <x:v>ITa 11.00 | FTa 20.00</x:v>
      </x:c>
      <x:c r="E92" s="170"/>
      <x:c r="G92" s="170" t="str">
        <x:f>"ITa "&amp;TEXT(G80,"0.00")&amp;" | FTa "&amp;TEXT(H80,"0.00")</x:f>
        <x:v>ITa 20.00 | FTa 25.00</x:v>
      </x:c>
      <x:c r="H92" s="170"/>
      <x:c r="J92" s="170" t="str">
        <x:f>"ITa "&amp;TEXT(G81,"0.00")&amp;" | FTa "&amp;TEXT(H81,"0.00")</x:f>
        <x:v>ITa 25.00 | FTa 38.00</x:v>
      </x:c>
      <x:c r="K92" s="170"/>
    </x:row>
    <x:row r="93" ht="24" customHeight="1">
      <x:c r="A93" s="170" t="str">
        <x:f>"Holgura "&amp;TEXT(I78,"0.00")</x:f>
        <x:v>Holgura 0.00</x:v>
      </x:c>
      <x:c r="B93" s="170"/>
      <x:c r="D93" s="170" t="str">
        <x:f>"Holgura "&amp;TEXT(I79,"0.00")</x:f>
        <x:v>Holgura 0.00</x:v>
      </x:c>
      <x:c r="E93" s="170"/>
      <x:c r="G93" s="170" t="str">
        <x:f>"Holgura "&amp;TEXT(I80,"0.00")</x:f>
        <x:v>Holgura 0.00</x:v>
      </x:c>
      <x:c r="H93" s="170"/>
      <x:c r="J93" s="170" t="str">
        <x:f>"Holgura "&amp;TEXT(I81,"0.00")</x:f>
        <x:v>Holgura 0.00</x:v>
      </x:c>
      <x:c r="K93" s="170"/>
    </x:row>
    <x:row r="95">
      <x:c r="J95" t="s">
        <x:v>217</x:v>
      </x:c>
    </x:row>
    <x:row r="97" ht="24" customHeight="1">
      <x:c r="D97" s="170" t="str">
        <x:f>A84&amp;" | d="&amp;TEXT(B84,"0.00")</x:f>
        <x:v>J | d=12.00</x:v>
      </x:c>
      <x:c r="E97" s="170"/>
      <x:c r="G97" s="170" t="str">
        <x:f>A83&amp;" | d="&amp;TEXT(B83,"0.00")</x:f>
        <x:v>I | d=20.00</x:v>
      </x:c>
      <x:c r="H97" s="170"/>
      <x:c r="M97" s="170" t="str">
        <x:f>A82&amp;" | d="&amp;TEXT(B82,"0.00")</x:f>
        <x:v>H | d=12.00</x:v>
      </x:c>
      <x:c r="N97" s="170"/>
    </x:row>
    <x:row r="98" ht="24" customHeight="1">
      <x:c r="D98" s="170" t="str">
        <x:f>"IT "&amp;TEXT(E84,"0.00")&amp;" | FT "&amp;TEXT(F84,"0.00")</x:f>
        <x:v>IT 58.00 | FT 70.00</x:v>
      </x:c>
      <x:c r="E98" s="170"/>
      <x:c r="F98" t="s">
        <x:v>218</x:v>
      </x:c>
      <x:c r="G98" s="170" t="str">
        <x:f>"IT "&amp;TEXT(E83,"0.00")&amp;" | FT "&amp;TEXT(F83,"0.00")</x:f>
        <x:v>IT 38.00 | FT 58.00</x:v>
      </x:c>
      <x:c r="H98" s="170"/>
      <x:c r="M98" s="170" t="str">
        <x:f>"IT "&amp;TEXT(E82,"0.00")&amp;" | FT "&amp;TEXT(F82,"0.00")</x:f>
        <x:v>IT 38.00 | FT 50.00</x:v>
      </x:c>
      <x:c r="N98" s="170"/>
    </x:row>
    <x:row r="99" ht="24" customHeight="1">
      <x:c r="D99" s="170" t="str">
        <x:f>"ITa "&amp;TEXT(G84,"0.00")&amp;" | FTa "&amp;TEXT(H84,"0.00")</x:f>
        <x:v>ITa 58.00 | FTa 70.00</x:v>
      </x:c>
      <x:c r="E99" s="170"/>
      <x:c r="G99" s="170" t="str">
        <x:f>"ITa "&amp;TEXT(G83,"0.00")&amp;" | FTa "&amp;TEXT(H83,"0.00")</x:f>
        <x:v>ITa 38.00 | FTa 58.00</x:v>
      </x:c>
      <x:c r="H99" s="170"/>
      <x:c r="M99" s="170" t="str">
        <x:f>"ITa "&amp;TEXT(G82,"0.00")&amp;" | FTa "&amp;TEXT(H82,"0.00")</x:f>
        <x:v>ITa 58.00 | FTa 70.00</x:v>
      </x:c>
      <x:c r="N99" s="170"/>
    </x:row>
    <x:row r="100" ht="24" customHeight="1">
      <x:c r="D100" s="170" t="str">
        <x:f>"Holgura "&amp;TEXT(I84,"0.00")</x:f>
        <x:v>Holgura 0.00</x:v>
      </x:c>
      <x:c r="E100" s="170"/>
      <x:c r="G100" s="170" t="str">
        <x:f>"Holgura "&amp;TEXT(I83,"0.00")</x:f>
        <x:v>Holgura 0.00</x:v>
      </x:c>
      <x:c r="H100" s="170"/>
      <x:c r="M100" s="170" t="str">
        <x:f>"Holgura "&amp;TEXT(I82,"0.00")</x:f>
        <x:v>Holgura 20.00</x:v>
      </x:c>
      <x:c r="N100" s="170"/>
    </x:row>
    <x:row r="103">
      <x:c r="D103" t="s">
        <x:v>219</x:v>
      </x:c>
      <x:c r="M103" t="s">
        <x:v>220</x:v>
      </x:c>
    </x:row>
    <x:row r="104" ht="24" customHeight="1">
      <x:c r="J104" s="170" t="str">
        <x:f>A85&amp;" | d="&amp;TEXT(B85,"0.00")</x:f>
        <x:v>K | d=18.00</x:v>
      </x:c>
      <x:c r="K104" s="170"/>
    </x:row>
    <x:row r="105" ht="24" customHeight="1">
      <x:c r="J105" s="170" t="str">
        <x:f>"IT "&amp;TEXT(E85,"0.00")&amp;" | FT "&amp;TEXT(F85,"0.00")</x:f>
        <x:v>IT 38.00 | FT 56.00</x:v>
      </x:c>
      <x:c r="K105" s="170"/>
    </x:row>
    <x:row r="106" ht="24" customHeight="1">
      <x:c r="J106" s="170" t="str">
        <x:f>"ITa "&amp;TEXT(G85,"0.00")&amp;" | FTa "&amp;TEXT(H85,"0.00")</x:f>
        <x:v>ITa 52.00 | FTa 70.00</x:v>
      </x:c>
      <x:c r="K106" s="170"/>
    </x:row>
    <x:row r="107" ht="24" customHeight="1">
      <x:c r="J107" s="170" t="str">
        <x:f>"Holgura "&amp;TEXT(I85,"0.00")</x:f>
        <x:v>Holgura 14.00</x:v>
      </x:c>
      <x:c r="K107" s="170"/>
    </x:row>
    <x:row r="109">
      <x:c r="J109" t="s">
        <x:v>221</x:v>
      </x:c>
    </x:row>
    <x:row r="111" ht="37.95000076293945" customHeight="1">
      <x:c r="A111" s="153" t="s">
        <x:v>222</x:v>
      </x:c>
      <x:c r="B111" s="153"/>
      <x:c r="C111" s="153"/>
      <x:c r="D111" s="153"/>
      <x:c r="E111" s="153"/>
      <x:c r="F111" s="153"/>
      <x:c r="G111" s="153"/>
      <x:c r="H111" s="153"/>
      <x:c r="I111" s="153"/>
      <x:c r="J111" s="153"/>
      <x:c r="K111" s="153"/>
      <x:c r="L111" s="153"/>
      <x:c r="M111" s="153"/>
      <x:c r="N111" s="153"/>
    </x:row>
  </x:sheetData>
  <x:mergeCells>
    <x:mergeCell ref="J105:K105"/>
    <x:mergeCell ref="J106:K106"/>
    <x:mergeCell ref="J107:K107"/>
    <x:mergeCell ref="A111:N111"/>
    <x:mergeCell ref="D97:E97"/>
    <x:mergeCell ref="D98:E98"/>
    <x:mergeCell ref="D99:E99"/>
    <x:mergeCell ref="D100:E100"/>
    <x:mergeCell ref="J104:K104"/>
    <x:mergeCell ref="M97:N97"/>
    <x:mergeCell ref="M98:N98"/>
    <x:mergeCell ref="M99:N99"/>
    <x:mergeCell ref="M100:N100"/>
    <x:mergeCell ref="G97:H97"/>
    <x:mergeCell ref="G98:H98"/>
    <x:mergeCell ref="G99:H99"/>
    <x:mergeCell ref="G100:H100"/>
    <x:mergeCell ref="G92:H92"/>
    <x:mergeCell ref="G93:H93"/>
    <x:mergeCell ref="J90:K90"/>
    <x:mergeCell ref="J91:K91"/>
    <x:mergeCell ref="J92:K92"/>
    <x:mergeCell ref="J93:K93"/>
    <x:mergeCell ref="A92:B92"/>
    <x:mergeCell ref="A93:B93"/>
    <x:mergeCell ref="D90:E90"/>
    <x:mergeCell ref="D91:E91"/>
    <x:mergeCell ref="D92:E92"/>
    <x:mergeCell ref="D93:E93"/>
    <x:mergeCell ref="A74:N74"/>
    <x:mergeCell ref="A75:N75"/>
    <x:mergeCell ref="A88:N88"/>
    <x:mergeCell ref="A90:B90"/>
    <x:mergeCell ref="A91:B91"/>
    <x:mergeCell ref="G90:H90"/>
    <x:mergeCell ref="G91:H91"/>
    <x:mergeCell ref="P1:S1"/>
    <x:mergeCell ref="P2:S2"/>
    <x:mergeCell ref="P3:S3"/>
    <x:mergeCell ref="A30:N30"/>
    <x:mergeCell ref="A31:C31"/>
    <x:mergeCell ref="F31:N31"/>
    <x:mergeCell ref="A36:N36"/>
    <x:mergeCell ref="A67:N68"/>
    <x:mergeCell ref="A38:N39"/>
    <x:mergeCell ref="A41:N42"/>
    <x:mergeCell ref="A1:N1"/>
    <x:mergeCell ref="A2:N2"/>
    <x:mergeCell ref="A3:N3"/>
    <x:mergeCell ref="A32:C32"/>
    <x:mergeCell ref="A34:N34"/>
  </x:mergeCells>
  <x:conditionalFormatting sqref="A90:B93">
    <x:cfRule type="expression" dxfId="29" priority="4">
      <x:formula>ABS($I$78)&lt;0.00001</x:formula>
    </x:cfRule>
  </x:conditionalFormatting>
  <x:conditionalFormatting sqref="A78:J85">
    <x:cfRule type="expression" dxfId="28" priority="3">
      <x:formula>$J78="SÍ"</x:formula>
    </x:cfRule>
  </x:conditionalFormatting>
  <x:conditionalFormatting sqref="D90:E93">
    <x:cfRule type="expression" dxfId="27" priority="5">
      <x:formula>ABS($I$79)&lt;0.00001</x:formula>
    </x:cfRule>
  </x:conditionalFormatting>
  <x:conditionalFormatting sqref="D97:E100">
    <x:cfRule type="expression" dxfId="26" priority="10">
      <x:formula>ABS($I$84)&lt;0.00001</x:formula>
    </x:cfRule>
  </x:conditionalFormatting>
  <x:conditionalFormatting sqref="G90:H93">
    <x:cfRule type="expression" dxfId="25" priority="6">
      <x:formula>ABS($I$80)&lt;0.00001</x:formula>
    </x:cfRule>
  </x:conditionalFormatting>
  <x:conditionalFormatting sqref="G97:H100">
    <x:cfRule type="expression" dxfId="24" priority="9">
      <x:formula>ABS($I$83)&lt;0.00001</x:formula>
    </x:cfRule>
  </x:conditionalFormatting>
  <x:conditionalFormatting sqref="J90:K93">
    <x:cfRule type="expression" dxfId="23" priority="7">
      <x:formula>ABS($I$81)&lt;0.00001</x:formula>
    </x:cfRule>
  </x:conditionalFormatting>
  <x:conditionalFormatting sqref="J104:K107">
    <x:cfRule type="expression" dxfId="22" priority="11">
      <x:formula>ABS($I$85)&lt;0.00001</x:formula>
    </x:cfRule>
  </x:conditionalFormatting>
  <x:conditionalFormatting sqref="M5:M27">
    <x:cfRule type="expression" dxfId="21" priority="1">
      <x:formula>M5="SÍ"</x:formula>
    </x:cfRule>
    <x:cfRule type="expression" dxfId="20" priority="2">
      <x:formula>M5="NO"</x:formula>
    </x:cfRule>
  </x:conditionalFormatting>
  <x:conditionalFormatting sqref="M97:N100">
    <x:cfRule type="expression" dxfId="19" priority="8">
      <x:formula>ABS($I$82)&lt;0.00001</x:formula>
    </x:cfRule>
  </x:conditionalFormatting>
  <x:pageMargins left="0.7" right="0.7" top="0.75" bottom="0.75" header="0.3" footer="0.3"/>
  <x:drawing xmlns:r="http://schemas.openxmlformats.org/officeDocument/2006/relationships" r:id="Rae12e55e671c4be5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7.09765625" customWidth="1"/>
    <x:col min="2" max="2" width="22" customWidth="1"/>
    <x:col min="3" max="3" width="42" customWidth="1"/>
    <x:col min="4" max="4" width="18.796875" customWidth="1"/>
    <x:col min="5" max="6" width="13" customWidth="1"/>
    <x:col min="7" max="7" width="18" customWidth="1"/>
    <x:col min="8" max="8" width="11" customWidth="1"/>
    <x:col min="9" max="9" width="15" customWidth="1"/>
    <x:col min="10" max="10" width="32" customWidth="1"/>
    <x:col min="11" max="32" width="7" customWidth="1"/>
  </x:cols>
  <x:sheetData>
    <x:row r="1" ht="34.04999923706055" customHeight="1">
      <x:c r="A1" s="171" t="s">
        <x:v>223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  <x:c r="P1" s="171"/>
      <x:c r="Q1" s="171"/>
      <x:c r="R1" s="171"/>
      <x:c r="S1" s="171"/>
      <x:c r="T1" s="171"/>
      <x:c r="U1" s="171"/>
      <x:c r="V1" s="171"/>
      <x:c r="W1" s="171"/>
      <x:c r="X1" s="171"/>
      <x:c r="Y1" s="171"/>
      <x:c r="Z1" s="171"/>
      <x:c r="AA1" s="171"/>
      <x:c r="AB1" s="171"/>
      <x:c r="AC1" s="171"/>
      <x:c r="AD1" s="171"/>
      <x:c r="AE1" s="171"/>
      <x:c r="AF1" s="171"/>
    </x:row>
    <x:row r="2" ht="37.95000076293945" customHeight="1">
      <x:c r="A2" s="153" t="s">
        <x:v>224</x:v>
      </x:c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  <x:c r="M2" s="153"/>
      <x:c r="N2" s="153"/>
      <x:c r="O2" s="153"/>
      <x:c r="P2" s="153"/>
      <x:c r="Q2" s="153"/>
      <x:c r="R2" s="153"/>
      <x:c r="S2" s="153"/>
      <x:c r="T2" s="153"/>
      <x:c r="U2" s="153"/>
      <x:c r="V2" s="153"/>
      <x:c r="W2" s="153"/>
      <x:c r="X2" s="153"/>
      <x:c r="Y2" s="153"/>
      <x:c r="Z2" s="153"/>
      <x:c r="AA2" s="153"/>
      <x:c r="AB2" s="153"/>
      <x:c r="AC2" s="153"/>
      <x:c r="AD2" s="153"/>
      <x:c r="AE2" s="153"/>
      <x:c r="AF2" s="153"/>
    </x:row>
    <x:row r="3" ht="28.950000762939453" customHeight="1"/>
    <x:row r="4" ht="30" customHeight="1"/>
    <x:row r="5" ht="27" customHeight="1">
      <x:c r="A5" t="s">
        <x:v>225</x:v>
      </x:c>
      <x:c r="B5" s="58" t="n">
        <x:f>'14_Parametros'!B5</x:f>
        <x:v>46328</x:v>
      </x:c>
      <x:c r="D5" t="s">
        <x:v>226</x:v>
      </x:c>
      <x:c r="E5" t="n">
        <x:f>'04_CPM_Proyecto_Completo'!H28</x:f>
        <x:v>150</x:v>
      </x:c>
      <x:c r="G5" t="s">
        <x:v>227</x:v>
      </x:c>
      <x:c r="H5" s="58" t="n">
        <x:f>B5+E5-1</x:f>
        <x:v>46477</x:v>
      </x:c>
    </x:row>
    <x:row r="6" ht="24" customHeight="1"/>
    <x:row r="7" ht="22.049999237060547" customHeight="1"/>
    <x:row r="8" ht="43.95000076293945" customHeight="1">
      <x:c r="A8" s="50" t="s">
        <x:v>149</x:v>
      </x:c>
      <x:c r="B8" s="50" t="s">
        <x:v>56</x:v>
      </x:c>
      <x:c r="C8" s="50" t="s">
        <x:v>228</x:v>
      </x:c>
      <x:c r="D8" s="50" t="s">
        <x:v>150</x:v>
      </x:c>
      <x:c r="E8" s="50" t="s">
        <x:v>229</x:v>
      </x:c>
      <x:c r="F8" s="50" t="s">
        <x:v>230</x:v>
      </x:c>
      <x:c r="G8" s="50" t="s">
        <x:v>151</x:v>
      </x:c>
      <x:c r="H8" s="50" t="s">
        <x:v>231</x:v>
      </x:c>
      <x:c r="I8" s="50" t="s">
        <x:v>159</x:v>
      </x:c>
      <x:c r="J8" s="50" t="s">
        <x:v>232</x:v>
      </x:c>
      <x:c r="K8" s="59" t="n">
        <x:f>$B$5+0</x:f>
        <x:v>46328</x:v>
      </x:c>
      <x:c r="L8" s="59" t="n">
        <x:f>$B$5+7</x:f>
        <x:v>46335</x:v>
      </x:c>
      <x:c r="M8" s="59" t="n">
        <x:f>$B$5+14</x:f>
        <x:v>46342</x:v>
      </x:c>
      <x:c r="N8" s="59" t="n">
        <x:f>$B$5+21</x:f>
        <x:v>46349</x:v>
      </x:c>
      <x:c r="O8" s="59" t="n">
        <x:f>$B$5+28</x:f>
        <x:v>46356</x:v>
      </x:c>
      <x:c r="P8" s="59" t="n">
        <x:f>$B$5+35</x:f>
        <x:v>46363</x:v>
      </x:c>
      <x:c r="Q8" s="59" t="n">
        <x:f>$B$5+42</x:f>
        <x:v>46370</x:v>
      </x:c>
      <x:c r="R8" s="59" t="n">
        <x:f>$B$5+49</x:f>
        <x:v>46377</x:v>
      </x:c>
      <x:c r="S8" s="59" t="n">
        <x:f>$B$5+56</x:f>
        <x:v>46384</x:v>
      </x:c>
      <x:c r="T8" s="59" t="n">
        <x:f>$B$5+63</x:f>
        <x:v>46391</x:v>
      </x:c>
      <x:c r="U8" s="59" t="n">
        <x:f>$B$5+70</x:f>
        <x:v>46398</x:v>
      </x:c>
      <x:c r="V8" s="59" t="n">
        <x:f>$B$5+77</x:f>
        <x:v>46405</x:v>
      </x:c>
      <x:c r="W8" s="59" t="n">
        <x:f>$B$5+84</x:f>
        <x:v>46412</x:v>
      </x:c>
      <x:c r="X8" s="59" t="n">
        <x:f>$B$5+91</x:f>
        <x:v>46419</x:v>
      </x:c>
      <x:c r="Y8" s="59" t="n">
        <x:f>$B$5+98</x:f>
        <x:v>46426</x:v>
      </x:c>
      <x:c r="Z8" s="59" t="n">
        <x:f>$B$5+105</x:f>
        <x:v>46433</x:v>
      </x:c>
      <x:c r="AA8" s="59" t="n">
        <x:f>$B$5+112</x:f>
        <x:v>46440</x:v>
      </x:c>
      <x:c r="AB8" s="59" t="n">
        <x:f>$B$5+119</x:f>
        <x:v>46447</x:v>
      </x:c>
      <x:c r="AC8" s="59" t="n">
        <x:f>$B$5+126</x:f>
        <x:v>46454</x:v>
      </x:c>
      <x:c r="AD8" s="59" t="n">
        <x:f>$B$5+133</x:f>
        <x:v>46461</x:v>
      </x:c>
      <x:c r="AE8" s="59" t="n">
        <x:f>$B$5+140</x:f>
        <x:v>46468</x:v>
      </x:c>
      <x:c r="AF8" s="59" t="n">
        <x:f>$B$5+147</x:f>
        <x:v>46475</x:v>
      </x:c>
    </x:row>
    <x:row r="9" ht="28.049999237060547" customHeight="1">
      <x:c r="A9" s="42" t="s">
        <x:v>160</x:v>
      </x:c>
      <x:c r="B9" s="42" t="s">
        <x:v>66</x:v>
      </x:c>
      <x:c r="C9" s="42" t="s">
        <x:v>67</x:v>
      </x:c>
      <x:c r="D9" s="44" t="n">
        <x:f>'04_CPM_Proyecto_Completo'!E6</x:f>
        <x:v>6</x:v>
      </x:c>
      <x:c r="E9" s="46" t="n">
        <x:f>$B$5+'04_CPM_Proyecto_Completo'!G6</x:f>
        <x:v>46328</x:v>
      </x:c>
      <x:c r="F9" s="46" t="n">
        <x:f>$B$5+'04_CPM_Proyecto_Completo'!H6-1</x:f>
        <x:v>46333</x:v>
      </x:c>
      <x:c r="G9" s="42" t="s">
        <x:v>161</x:v>
      </x:c>
      <x:c r="H9" s="42" t="str">
        <x:f>'04_CPM_Proyecto_Completo'!M6</x:f>
        <x:v>SÍ</x:v>
      </x:c>
      <x:c r="I9" s="42" t="s">
        <x:v>162</x:v>
      </x:c>
      <x:c r="J9" s="42" t="s">
        <x:v>233</x:v>
      </x:c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  <x:c r="AA9" s="48"/>
      <x:c r="AB9" s="48"/>
      <x:c r="AC9" s="48"/>
      <x:c r="AD9" s="48"/>
      <x:c r="AE9" s="48"/>
      <x:c r="AF9" s="48"/>
    </x:row>
    <x:row r="10" ht="28.049999237060547" customHeight="1">
      <x:c r="A10" s="42" t="s">
        <x:v>163</x:v>
      </x:c>
      <x:c r="B10" s="42" t="s">
        <x:v>66</x:v>
      </x:c>
      <x:c r="C10" s="42" t="s">
        <x:v>70</x:v>
      </x:c>
      <x:c r="D10" s="44" t="n">
        <x:f>'04_CPM_Proyecto_Completo'!E7</x:f>
        <x:v>5</x:v>
      </x:c>
      <x:c r="E10" s="46" t="n">
        <x:f>$B$5+'04_CPM_Proyecto_Completo'!G7</x:f>
        <x:v>46334</x:v>
      </x:c>
      <x:c r="F10" s="46" t="n">
        <x:f>$B$5+'04_CPM_Proyecto_Completo'!H7-1</x:f>
        <x:v>46338</x:v>
      </x:c>
      <x:c r="G10" s="42" t="s">
        <x:v>124</x:v>
      </x:c>
      <x:c r="H10" s="42" t="str">
        <x:f>'04_CPM_Proyecto_Completo'!M7</x:f>
        <x:v>SÍ</x:v>
      </x:c>
      <x:c r="I10" s="42" t="s">
        <x:v>128</x:v>
      </x:c>
      <x:c r="J10" s="42" t="s">
        <x:v>233</x:v>
      </x:c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  <x:c r="AA10" s="48"/>
      <x:c r="AB10" s="48"/>
      <x:c r="AC10" s="48"/>
      <x:c r="AD10" s="48"/>
      <x:c r="AE10" s="48"/>
      <x:c r="AF10" s="48"/>
    </x:row>
    <x:row r="11" ht="28.049999237060547" customHeight="1">
      <x:c r="A11" s="43" t="s">
        <x:v>164</x:v>
      </x:c>
      <x:c r="B11" s="43" t="s">
        <x:v>66</x:v>
      </x:c>
      <x:c r="C11" s="43" t="s">
        <x:v>73</x:v>
      </x:c>
      <x:c r="D11" s="45" t="n">
        <x:f>'04_CPM_Proyecto_Completo'!E8</x:f>
        <x:v>10</x:v>
      </x:c>
      <x:c r="E11" s="47" t="n">
        <x:f>$B$5+'04_CPM_Proyecto_Completo'!G8</x:f>
        <x:v>46334</x:v>
      </x:c>
      <x:c r="F11" s="47" t="n">
        <x:f>$B$5+'04_CPM_Proyecto_Completo'!H8-1</x:f>
        <x:v>46343</x:v>
      </x:c>
      <x:c r="G11" s="43" t="s">
        <x:v>124</x:v>
      </x:c>
      <x:c r="H11" s="43" t="str">
        <x:f>'04_CPM_Proyecto_Completo'!M8</x:f>
        <x:v>NO</x:v>
      </x:c>
      <x:c r="I11" s="43" t="s">
        <x:v>165</x:v>
      </x:c>
      <x:c r="J11" s="43" t="s">
        <x:v>233</x:v>
      </x:c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  <x:c r="AA11" s="48"/>
      <x:c r="AB11" s="48"/>
      <x:c r="AC11" s="48"/>
      <x:c r="AD11" s="48"/>
      <x:c r="AE11" s="48"/>
      <x:c r="AF11" s="48"/>
    </x:row>
    <x:row r="12" ht="28.049999237060547" customHeight="1">
      <x:c r="A12" s="42" t="s">
        <x:v>166</x:v>
      </x:c>
      <x:c r="B12" s="42" t="s">
        <x:v>75</x:v>
      </x:c>
      <x:c r="C12" s="42" t="s">
        <x:v>76</x:v>
      </x:c>
      <x:c r="D12" s="44" t="n">
        <x:f>'04_CPM_Proyecto_Completo'!E9</x:f>
        <x:v>11</x:v>
      </x:c>
      <x:c r="E12" s="46" t="n">
        <x:f>$B$5+'04_CPM_Proyecto_Completo'!G9</x:f>
        <x:v>46339</x:v>
      </x:c>
      <x:c r="F12" s="46" t="n">
        <x:f>$B$5+'04_CPM_Proyecto_Completo'!H9-1</x:f>
        <x:v>46349</x:v>
      </x:c>
      <x:c r="G12" s="42" t="s">
        <x:v>126</x:v>
      </x:c>
      <x:c r="H12" s="42" t="str">
        <x:f>'04_CPM_Proyecto_Completo'!M9</x:f>
        <x:v>SÍ</x:v>
      </x:c>
      <x:c r="I12" s="42" t="s">
        <x:v>129</x:v>
      </x:c>
      <x:c r="J12" s="42" t="s">
        <x:v>233</x:v>
      </x:c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  <x:c r="AA12" s="48"/>
      <x:c r="AB12" s="48"/>
      <x:c r="AC12" s="48"/>
      <x:c r="AD12" s="48"/>
      <x:c r="AE12" s="48"/>
      <x:c r="AF12" s="48"/>
    </x:row>
    <x:row r="13" ht="28.049999237060547" customHeight="1">
      <x:c r="A13" s="42" t="s">
        <x:v>167</x:v>
      </x:c>
      <x:c r="B13" s="42" t="s">
        <x:v>75</x:v>
      </x:c>
      <x:c r="C13" s="42" t="s">
        <x:v>79</x:v>
      </x:c>
      <x:c r="D13" s="44" t="n">
        <x:f>'04_CPM_Proyecto_Completo'!E10</x:f>
        <x:v>9</x:v>
      </x:c>
      <x:c r="E13" s="46" t="n">
        <x:f>$B$5+'04_CPM_Proyecto_Completo'!G10</x:f>
        <x:v>46350</x:v>
      </x:c>
      <x:c r="F13" s="46" t="n">
        <x:f>$B$5+'04_CPM_Proyecto_Completo'!H10-1</x:f>
        <x:v>46358</x:v>
      </x:c>
      <x:c r="G13" s="42" t="s">
        <x:v>128</x:v>
      </x:c>
      <x:c r="H13" s="42" t="str">
        <x:f>'04_CPM_Proyecto_Completo'!M10</x:f>
        <x:v>SÍ</x:v>
      </x:c>
      <x:c r="I13" s="42" t="s">
        <x:v>168</x:v>
      </x:c>
      <x:c r="J13" s="42" t="s">
        <x:v>233</x:v>
      </x:c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  <x:c r="AA13" s="48"/>
      <x:c r="AB13" s="48"/>
      <x:c r="AC13" s="48"/>
      <x:c r="AD13" s="48"/>
      <x:c r="AE13" s="48"/>
      <x:c r="AF13" s="48"/>
    </x:row>
    <x:row r="14" ht="28.049999237060547" customHeight="1">
      <x:c r="A14" s="42" t="s">
        <x:v>169</x:v>
      </x:c>
      <x:c r="B14" s="42" t="s">
        <x:v>75</x:v>
      </x:c>
      <x:c r="C14" s="42" t="s">
        <x:v>80</x:v>
      </x:c>
      <x:c r="D14" s="44" t="n">
        <x:f>'04_CPM_Proyecto_Completo'!E11</x:f>
        <x:v>5</x:v>
      </x:c>
      <x:c r="E14" s="46" t="n">
        <x:f>$B$5+'04_CPM_Proyecto_Completo'!G11</x:f>
        <x:v>46359</x:v>
      </x:c>
      <x:c r="F14" s="46" t="n">
        <x:f>$B$5+'04_CPM_Proyecto_Completo'!H11-1</x:f>
        <x:v>46363</x:v>
      </x:c>
      <x:c r="G14" s="42" t="s">
        <x:v>129</x:v>
      </x:c>
      <x:c r="H14" s="42" t="str">
        <x:f>'04_CPM_Proyecto_Completo'!M11</x:f>
        <x:v>SÍ</x:v>
      </x:c>
      <x:c r="I14" s="42" t="s">
        <x:v>131</x:v>
      </x:c>
      <x:c r="J14" s="42" t="s">
        <x:v>233</x:v>
      </x:c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  <x:c r="AA14" s="48"/>
      <x:c r="AB14" s="48"/>
      <x:c r="AC14" s="48"/>
      <x:c r="AD14" s="48"/>
      <x:c r="AE14" s="48"/>
      <x:c r="AF14" s="48"/>
    </x:row>
    <x:row r="15" ht="28.049999237060547" customHeight="1">
      <x:c r="A15" s="42" t="s">
        <x:v>170</x:v>
      </x:c>
      <x:c r="B15" s="42" t="s">
        <x:v>75</x:v>
      </x:c>
      <x:c r="C15" s="42" t="s">
        <x:v>81</x:v>
      </x:c>
      <x:c r="D15" s="44" t="n">
        <x:f>'04_CPM_Proyecto_Completo'!E12</x:f>
        <x:v>13</x:v>
      </x:c>
      <x:c r="E15" s="46" t="n">
        <x:f>$B$5+'04_CPM_Proyecto_Completo'!G12</x:f>
        <x:v>46364</x:v>
      </x:c>
      <x:c r="F15" s="46" t="n">
        <x:f>$B$5+'04_CPM_Proyecto_Completo'!H12-1</x:f>
        <x:v>46376</x:v>
      </x:c>
      <x:c r="G15" s="42" t="s">
        <x:v>130</x:v>
      </x:c>
      <x:c r="H15" s="42" t="str">
        <x:f>'04_CPM_Proyecto_Completo'!M12</x:f>
        <x:v>SÍ</x:v>
      </x:c>
      <x:c r="I15" s="42" t="s">
        <x:v>171</x:v>
      </x:c>
      <x:c r="J15" s="42" t="s">
        <x:v>233</x:v>
      </x:c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  <x:c r="AA15" s="48"/>
      <x:c r="AB15" s="48"/>
      <x:c r="AC15" s="48"/>
      <x:c r="AD15" s="48"/>
      <x:c r="AE15" s="48"/>
      <x:c r="AF15" s="48"/>
    </x:row>
    <x:row r="16" ht="28.049999237060547" customHeight="1">
      <x:c r="A16" s="43" t="s">
        <x:v>172</x:v>
      </x:c>
      <x:c r="B16" s="43" t="s">
        <x:v>75</x:v>
      </x:c>
      <x:c r="C16" s="43" t="s">
        <x:v>83</x:v>
      </x:c>
      <x:c r="D16" s="45" t="n">
        <x:f>'04_CPM_Proyecto_Completo'!E13</x:f>
        <x:v>12</x:v>
      </x:c>
      <x:c r="E16" s="47" t="n">
        <x:f>$B$5+'04_CPM_Proyecto_Completo'!G13</x:f>
        <x:v>46377</x:v>
      </x:c>
      <x:c r="F16" s="47" t="n">
        <x:f>$B$5+'04_CPM_Proyecto_Completo'!H13-1</x:f>
        <x:v>46388</x:v>
      </x:c>
      <x:c r="G16" s="43" t="s">
        <x:v>131</x:v>
      </x:c>
      <x:c r="H16" s="43" t="str">
        <x:f>'04_CPM_Proyecto_Completo'!M13</x:f>
        <x:v>NO</x:v>
      </x:c>
      <x:c r="I16" s="43" t="s">
        <x:v>136</x:v>
      </x:c>
      <x:c r="J16" s="43" t="s">
        <x:v>233</x:v>
      </x:c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  <x:c r="AA16" s="48"/>
      <x:c r="AB16" s="48"/>
      <x:c r="AC16" s="48"/>
      <x:c r="AD16" s="48"/>
      <x:c r="AE16" s="48"/>
      <x:c r="AF16" s="48"/>
    </x:row>
    <x:row r="17" ht="28.049999237060547" customHeight="1">
      <x:c r="A17" s="42" t="s">
        <x:v>173</x:v>
      </x:c>
      <x:c r="B17" s="42" t="s">
        <x:v>75</x:v>
      </x:c>
      <x:c r="C17" s="42" t="s">
        <x:v>84</x:v>
      </x:c>
      <x:c r="D17" s="44" t="n">
        <x:f>'04_CPM_Proyecto_Completo'!E14</x:f>
        <x:v>20</x:v>
      </x:c>
      <x:c r="E17" s="46" t="n">
        <x:f>$B$5+'04_CPM_Proyecto_Completo'!G14</x:f>
        <x:v>46377</x:v>
      </x:c>
      <x:c r="F17" s="46" t="n">
        <x:f>$B$5+'04_CPM_Proyecto_Completo'!H14-1</x:f>
        <x:v>46396</x:v>
      </x:c>
      <x:c r="G17" s="42" t="s">
        <x:v>131</x:v>
      </x:c>
      <x:c r="H17" s="42" t="str">
        <x:f>'04_CPM_Proyecto_Completo'!M14</x:f>
        <x:v>SÍ</x:v>
      </x:c>
      <x:c r="I17" s="42" t="s">
        <x:v>174</x:v>
      </x:c>
      <x:c r="J17" s="42" t="s">
        <x:v>233</x:v>
      </x:c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  <x:c r="AA17" s="48"/>
      <x:c r="AB17" s="48"/>
      <x:c r="AC17" s="48"/>
      <x:c r="AD17" s="48"/>
      <x:c r="AE17" s="48"/>
      <x:c r="AF17" s="48"/>
    </x:row>
    <x:row r="18" ht="28.049999237060547" customHeight="1">
      <x:c r="A18" s="42" t="s">
        <x:v>175</x:v>
      </x:c>
      <x:c r="B18" s="42" t="s">
        <x:v>75</x:v>
      </x:c>
      <x:c r="C18" s="42" t="s">
        <x:v>87</x:v>
      </x:c>
      <x:c r="D18" s="44" t="n">
        <x:f>'04_CPM_Proyecto_Completo'!E15</x:f>
        <x:v>12</x:v>
      </x:c>
      <x:c r="E18" s="46" t="n">
        <x:f>$B$5+'04_CPM_Proyecto_Completo'!G15</x:f>
        <x:v>46397</x:v>
      </x:c>
      <x:c r="F18" s="46" t="n">
        <x:f>$B$5+'04_CPM_Proyecto_Completo'!H15-1</x:f>
        <x:v>46408</x:v>
      </x:c>
      <x:c r="G18" s="42" t="s">
        <x:v>133</x:v>
      </x:c>
      <x:c r="H18" s="42" t="str">
        <x:f>'04_CPM_Proyecto_Completo'!M15</x:f>
        <x:v>SÍ</x:v>
      </x:c>
      <x:c r="I18" s="42" t="s">
        <x:v>176</x:v>
      </x:c>
      <x:c r="J18" s="42" t="s">
        <x:v>233</x:v>
      </x:c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  <x:c r="AA18" s="48"/>
      <x:c r="AB18" s="48"/>
      <x:c r="AC18" s="48"/>
      <x:c r="AD18" s="48"/>
      <x:c r="AE18" s="48"/>
      <x:c r="AF18" s="48"/>
    </x:row>
    <x:row r="19" ht="28.049999237060547" customHeight="1">
      <x:c r="A19" s="43" t="s">
        <x:v>177</x:v>
      </x:c>
      <x:c r="B19" s="43" t="s">
        <x:v>75</x:v>
      </x:c>
      <x:c r="C19" s="43" t="s">
        <x:v>88</x:v>
      </x:c>
      <x:c r="D19" s="45" t="n">
        <x:f>'04_CPM_Proyecto_Completo'!E16</x:f>
        <x:v>18</x:v>
      </x:c>
      <x:c r="E19" s="47" t="n">
        <x:f>$B$5+'04_CPM_Proyecto_Completo'!G16</x:f>
        <x:v>46377</x:v>
      </x:c>
      <x:c r="F19" s="47" t="n">
        <x:f>$B$5+'04_CPM_Proyecto_Completo'!H16-1</x:f>
        <x:v>46394</x:v>
      </x:c>
      <x:c r="G19" s="43" t="s">
        <x:v>131</x:v>
      </x:c>
      <x:c r="H19" s="43" t="str">
        <x:f>'04_CPM_Proyecto_Completo'!M16</x:f>
        <x:v>NO</x:v>
      </x:c>
      <x:c r="I19" s="43" t="s">
        <x:v>178</x:v>
      </x:c>
      <x:c r="J19" s="43" t="s">
        <x:v>233</x:v>
      </x:c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  <x:c r="AA19" s="48"/>
      <x:c r="AB19" s="48"/>
      <x:c r="AC19" s="48"/>
      <x:c r="AD19" s="48"/>
      <x:c r="AE19" s="48"/>
      <x:c r="AF19" s="48"/>
    </x:row>
    <x:row r="20" ht="28.049999237060547" customHeight="1">
      <x:c r="A20" s="42" t="s">
        <x:v>179</x:v>
      </x:c>
      <x:c r="B20" s="42" t="s">
        <x:v>89</x:v>
      </x:c>
      <x:c r="C20" s="42" t="s">
        <x:v>90</x:v>
      </x:c>
      <x:c r="D20" s="44" t="n">
        <x:f>'04_CPM_Proyecto_Completo'!E17</x:f>
        <x:v>14</x:v>
      </x:c>
      <x:c r="E20" s="46" t="n">
        <x:f>$B$5+'04_CPM_Proyecto_Completo'!G17</x:f>
        <x:v>46409</x:v>
      </x:c>
      <x:c r="F20" s="46" t="n">
        <x:f>$B$5+'04_CPM_Proyecto_Completo'!H17-1</x:f>
        <x:v>46422</x:v>
      </x:c>
      <x:c r="G20" s="42" t="s">
        <x:v>180</x:v>
      </x:c>
      <x:c r="H20" s="42" t="str">
        <x:f>'04_CPM_Proyecto_Completo'!M17</x:f>
        <x:v>SÍ</x:v>
      </x:c>
      <x:c r="I20" s="42" t="s">
        <x:v>181</x:v>
      </x:c>
      <x:c r="J20" s="42" t="s">
        <x:v>233</x:v>
      </x:c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  <x:c r="AA20" s="48"/>
      <x:c r="AB20" s="48"/>
      <x:c r="AC20" s="48"/>
      <x:c r="AD20" s="48"/>
      <x:c r="AE20" s="48"/>
      <x:c r="AF20" s="48"/>
    </x:row>
    <x:row r="21" ht="28.049999237060547" customHeight="1">
      <x:c r="A21" s="43" t="s">
        <x:v>182</x:v>
      </x:c>
      <x:c r="B21" s="43" t="s">
        <x:v>89</x:v>
      </x:c>
      <x:c r="C21" s="43" t="s">
        <x:v>92</x:v>
      </x:c>
      <x:c r="D21" s="45" t="n">
        <x:f>'04_CPM_Proyecto_Completo'!E18</x:f>
        <x:v>12</x:v>
      </x:c>
      <x:c r="E21" s="47" t="n">
        <x:f>$B$5+'04_CPM_Proyecto_Completo'!G18</x:f>
        <x:v>46395</x:v>
      </x:c>
      <x:c r="F21" s="47" t="n">
        <x:f>$B$5+'04_CPM_Proyecto_Completo'!H18-1</x:f>
        <x:v>46406</x:v>
      </x:c>
      <x:c r="G21" s="43" t="s">
        <x:v>135</x:v>
      </x:c>
      <x:c r="H21" s="43" t="str">
        <x:f>'04_CPM_Proyecto_Completo'!M18</x:f>
        <x:v>NO</x:v>
      </x:c>
      <x:c r="I21" s="43" t="s">
        <x:v>139</x:v>
      </x:c>
      <x:c r="J21" s="43" t="s">
        <x:v>233</x:v>
      </x:c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  <x:c r="AA21" s="48"/>
      <x:c r="AB21" s="48"/>
      <x:c r="AC21" s="48"/>
      <x:c r="AD21" s="48"/>
      <x:c r="AE21" s="48"/>
      <x:c r="AF21" s="48"/>
    </x:row>
    <x:row r="22" ht="28.049999237060547" customHeight="1">
      <x:c r="A22" s="43" t="s">
        <x:v>183</x:v>
      </x:c>
      <x:c r="B22" s="43" t="s">
        <x:v>89</x:v>
      </x:c>
      <x:c r="C22" s="43" t="s">
        <x:v>95</x:v>
      </x:c>
      <x:c r="D22" s="45" t="n">
        <x:f>'04_CPM_Proyecto_Completo'!E19</x:f>
        <x:v>14</x:v>
      </x:c>
      <x:c r="E22" s="47" t="n">
        <x:f>$B$5+'04_CPM_Proyecto_Completo'!G19</x:f>
        <x:v>46359</x:v>
      </x:c>
      <x:c r="F22" s="47" t="n">
        <x:f>$B$5+'04_CPM_Proyecto_Completo'!H19-1</x:f>
        <x:v>46372</x:v>
      </x:c>
      <x:c r="G22" s="43" t="s">
        <x:v>129</x:v>
      </x:c>
      <x:c r="H22" s="43" t="str">
        <x:f>'04_CPM_Proyecto_Completo'!M19</x:f>
        <x:v>NO</x:v>
      </x:c>
      <x:c r="I22" s="43" t="s">
        <x:v>139</x:v>
      </x:c>
      <x:c r="J22" s="43" t="s">
        <x:v>233</x:v>
      </x:c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  <x:c r="AA22" s="48"/>
      <x:c r="AB22" s="48"/>
      <x:c r="AC22" s="48"/>
      <x:c r="AD22" s="48"/>
      <x:c r="AE22" s="48"/>
      <x:c r="AF22" s="48"/>
    </x:row>
    <x:row r="23" ht="28.049999237060547" customHeight="1">
      <x:c r="A23" s="43" t="s">
        <x:v>184</x:v>
      </x:c>
      <x:c r="B23" s="43" t="s">
        <x:v>89</x:v>
      </x:c>
      <x:c r="C23" s="43" t="s">
        <x:v>96</x:v>
      </x:c>
      <x:c r="D23" s="45" t="n">
        <x:f>'04_CPM_Proyecto_Completo'!E20</x:f>
        <x:v>8</x:v>
      </x:c>
      <x:c r="E23" s="47" t="n">
        <x:f>$B$5+'04_CPM_Proyecto_Completo'!G20</x:f>
        <x:v>46407</x:v>
      </x:c>
      <x:c r="F23" s="47" t="n">
        <x:f>$B$5+'04_CPM_Proyecto_Completo'!H20-1</x:f>
        <x:v>46414</x:v>
      </x:c>
      <x:c r="G23" s="43" t="s">
        <x:v>185</x:v>
      </x:c>
      <x:c r="H23" s="43" t="str">
        <x:f>'04_CPM_Proyecto_Completo'!M20</x:f>
        <x:v>NO</x:v>
      </x:c>
      <x:c r="I23" s="43" t="s">
        <x:v>140</x:v>
      </x:c>
      <x:c r="J23" s="43" t="s">
        <x:v>233</x:v>
      </x:c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  <x:c r="AA23" s="48"/>
      <x:c r="AB23" s="48"/>
      <x:c r="AC23" s="48"/>
      <x:c r="AD23" s="48"/>
      <x:c r="AE23" s="48"/>
      <x:c r="AF23" s="48"/>
    </x:row>
    <x:row r="24" ht="28.049999237060547" customHeight="1">
      <x:c r="A24" s="43" t="s">
        <x:v>186</x:v>
      </x:c>
      <x:c r="B24" s="43" t="s">
        <x:v>89</x:v>
      </x:c>
      <x:c r="C24" s="43" t="s">
        <x:v>98</x:v>
      </x:c>
      <x:c r="D24" s="45" t="n">
        <x:f>'04_CPM_Proyecto_Completo'!E21</x:f>
        <x:v>8</x:v>
      </x:c>
      <x:c r="E24" s="47" t="n">
        <x:f>$B$5+'04_CPM_Proyecto_Completo'!G21</x:f>
        <x:v>46423</x:v>
      </x:c>
      <x:c r="F24" s="47" t="n">
        <x:f>$B$5+'04_CPM_Proyecto_Completo'!H21-1</x:f>
        <x:v>46430</x:v>
      </x:c>
      <x:c r="G24" s="43" t="s">
        <x:v>187</x:v>
      </x:c>
      <x:c r="H24" s="43" t="str">
        <x:f>'04_CPM_Proyecto_Completo'!M21</x:f>
        <x:v>NO</x:v>
      </x:c>
      <x:c r="I24" s="43" t="s">
        <x:v>146</x:v>
      </x:c>
      <x:c r="J24" s="43" t="s">
        <x:v>233</x:v>
      </x:c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  <x:c r="AA24" s="48"/>
      <x:c r="AB24" s="48"/>
      <x:c r="AC24" s="48"/>
      <x:c r="AD24" s="48"/>
      <x:c r="AE24" s="48"/>
      <x:c r="AF24" s="48"/>
    </x:row>
    <x:row r="25" ht="28.049999237060547" customHeight="1">
      <x:c r="A25" s="42" t="s">
        <x:v>188</x:v>
      </x:c>
      <x:c r="B25" s="42" t="s">
        <x:v>100</x:v>
      </x:c>
      <x:c r="C25" s="42" t="s">
        <x:v>101</x:v>
      </x:c>
      <x:c r="D25" s="44" t="n">
        <x:f>'04_CPM_Proyecto_Completo'!E22</x:f>
        <x:v>16</x:v>
      </x:c>
      <x:c r="E25" s="46" t="n">
        <x:f>$B$5+'04_CPM_Proyecto_Completo'!G22</x:f>
        <x:v>46423</x:v>
      </x:c>
      <x:c r="F25" s="46" t="n">
        <x:f>$B$5+'04_CPM_Proyecto_Completo'!H22-1</x:f>
        <x:v>46438</x:v>
      </x:c>
      <x:c r="G25" s="42" t="s">
        <x:v>189</x:v>
      </x:c>
      <x:c r="H25" s="42" t="str">
        <x:f>'04_CPM_Proyecto_Completo'!M22</x:f>
        <x:v>SÍ</x:v>
      </x:c>
      <x:c r="I25" s="42" t="s">
        <x:v>190</x:v>
      </x:c>
      <x:c r="J25" s="42" t="s">
        <x:v>233</x:v>
      </x:c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  <x:c r="AA25" s="48"/>
      <x:c r="AB25" s="48"/>
      <x:c r="AC25" s="48"/>
      <x:c r="AD25" s="48"/>
      <x:c r="AE25" s="48"/>
      <x:c r="AF25" s="48"/>
    </x:row>
    <x:row r="26" ht="28.049999237060547" customHeight="1">
      <x:c r="A26" s="42" t="s">
        <x:v>191</x:v>
      </x:c>
      <x:c r="B26" s="42" t="s">
        <x:v>100</x:v>
      </x:c>
      <x:c r="C26" s="42" t="s">
        <x:v>102</x:v>
      </x:c>
      <x:c r="D26" s="44" t="n">
        <x:f>'04_CPM_Proyecto_Completo'!E23</x:f>
        <x:v>12</x:v>
      </x:c>
      <x:c r="E26" s="46" t="n">
        <x:f>$B$5+'04_CPM_Proyecto_Completo'!G23</x:f>
        <x:v>46439</x:v>
      </x:c>
      <x:c r="F26" s="46" t="n">
        <x:f>$B$5+'04_CPM_Proyecto_Completo'!H23-1</x:f>
        <x:v>46450</x:v>
      </x:c>
      <x:c r="G26" s="42" t="s">
        <x:v>141</x:v>
      </x:c>
      <x:c r="H26" s="42" t="str">
        <x:f>'04_CPM_Proyecto_Completo'!M23</x:f>
        <x:v>SÍ</x:v>
      </x:c>
      <x:c r="I26" s="42" t="s">
        <x:v>144</x:v>
      </x:c>
      <x:c r="J26" s="42" t="s">
        <x:v>233</x:v>
      </x:c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  <x:c r="AA26" s="48"/>
      <x:c r="AB26" s="48"/>
      <x:c r="AC26" s="48"/>
      <x:c r="AD26" s="48"/>
      <x:c r="AE26" s="48"/>
      <x:c r="AF26" s="48"/>
    </x:row>
    <x:row r="27" ht="28.049999237060547" customHeight="1">
      <x:c r="A27" s="43" t="s">
        <x:v>192</x:v>
      </x:c>
      <x:c r="B27" s="43" t="s">
        <x:v>100</x:v>
      </x:c>
      <x:c r="C27" s="43" t="s">
        <x:v>103</x:v>
      </x:c>
      <x:c r="D27" s="45" t="n">
        <x:f>'04_CPM_Proyecto_Completo'!E24</x:f>
        <x:v>10</x:v>
      </x:c>
      <x:c r="E27" s="47" t="n">
        <x:f>$B$5+'04_CPM_Proyecto_Completo'!G24</x:f>
        <x:v>46439</x:v>
      </x:c>
      <x:c r="F27" s="47" t="n">
        <x:f>$B$5+'04_CPM_Proyecto_Completo'!H24-1</x:f>
        <x:v>46448</x:v>
      </x:c>
      <x:c r="G27" s="43" t="s">
        <x:v>141</x:v>
      </x:c>
      <x:c r="H27" s="43" t="str">
        <x:f>'04_CPM_Proyecto_Completo'!M24</x:f>
        <x:v>NO</x:v>
      </x:c>
      <x:c r="I27" s="43" t="s">
        <x:v>144</x:v>
      </x:c>
      <x:c r="J27" s="43" t="s">
        <x:v>233</x:v>
      </x:c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  <x:c r="AA27" s="48"/>
      <x:c r="AB27" s="48"/>
      <x:c r="AC27" s="48"/>
      <x:c r="AD27" s="48"/>
      <x:c r="AE27" s="48"/>
      <x:c r="AF27" s="48"/>
    </x:row>
    <x:row r="28" ht="28.049999237060547" customHeight="1">
      <x:c r="A28" s="42" t="s">
        <x:v>193</x:v>
      </x:c>
      <x:c r="B28" s="42" t="s">
        <x:v>100</x:v>
      </x:c>
      <x:c r="C28" s="42" t="s">
        <x:v>104</x:v>
      </x:c>
      <x:c r="D28" s="44" t="n">
        <x:f>'04_CPM_Proyecto_Completo'!E25</x:f>
        <x:v>20</x:v>
      </x:c>
      <x:c r="E28" s="46" t="n">
        <x:f>$B$5+'04_CPM_Proyecto_Completo'!G25</x:f>
        <x:v>46451</x:v>
      </x:c>
      <x:c r="F28" s="46" t="n">
        <x:f>$B$5+'04_CPM_Proyecto_Completo'!H25-1</x:f>
        <x:v>46470</x:v>
      </x:c>
      <x:c r="G28" s="42" t="s">
        <x:v>194</x:v>
      </x:c>
      <x:c r="H28" s="42" t="str">
        <x:f>'04_CPM_Proyecto_Completo'!M25</x:f>
        <x:v>SÍ</x:v>
      </x:c>
      <x:c r="I28" s="42" t="s">
        <x:v>146</x:v>
      </x:c>
      <x:c r="J28" s="42" t="s">
        <x:v>233</x:v>
      </x:c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  <x:c r="AA28" s="48"/>
      <x:c r="AB28" s="48"/>
      <x:c r="AC28" s="48"/>
      <x:c r="AD28" s="48"/>
      <x:c r="AE28" s="48"/>
      <x:c r="AF28" s="48"/>
    </x:row>
    <x:row r="29" ht="28.049999237060547" customHeight="1">
      <x:c r="A29" s="43" t="s">
        <x:v>195</x:v>
      </x:c>
      <x:c r="B29" s="43" t="s">
        <x:v>100</x:v>
      </x:c>
      <x:c r="C29" s="43" t="s">
        <x:v>105</x:v>
      </x:c>
      <x:c r="D29" s="45" t="n">
        <x:f>'04_CPM_Proyecto_Completo'!E26</x:f>
        <x:v>16</x:v>
      </x:c>
      <x:c r="E29" s="47" t="n">
        <x:f>$B$5+'04_CPM_Proyecto_Completo'!G26</x:f>
        <x:v>46409</x:v>
      </x:c>
      <x:c r="F29" s="47" t="n">
        <x:f>$B$5+'04_CPM_Proyecto_Completo'!H26-1</x:f>
        <x:v>46424</x:v>
      </x:c>
      <x:c r="G29" s="43" t="s">
        <x:v>196</x:v>
      </x:c>
      <x:c r="H29" s="43" t="str">
        <x:f>'04_CPM_Proyecto_Completo'!M26</x:f>
        <x:v>NO</x:v>
      </x:c>
      <x:c r="I29" s="43" t="s">
        <x:v>146</x:v>
      </x:c>
      <x:c r="J29" s="43" t="s">
        <x:v>233</x:v>
      </x:c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  <x:c r="AA29" s="48"/>
      <x:c r="AB29" s="48"/>
      <x:c r="AC29" s="48"/>
      <x:c r="AD29" s="48"/>
      <x:c r="AE29" s="48"/>
      <x:c r="AF29" s="48"/>
    </x:row>
    <x:row r="30" ht="28.049999237060547" customHeight="1">
      <x:c r="A30" s="42" t="s">
        <x:v>197</x:v>
      </x:c>
      <x:c r="B30" s="42" t="s">
        <x:v>100</x:v>
      </x:c>
      <x:c r="C30" s="42" t="s">
        <x:v>106</x:v>
      </x:c>
      <x:c r="D30" s="44" t="n">
        <x:f>'04_CPM_Proyecto_Completo'!E27</x:f>
        <x:v>7</x:v>
      </x:c>
      <x:c r="E30" s="46" t="n">
        <x:f>$B$5+'04_CPM_Proyecto_Completo'!G27</x:f>
        <x:v>46471</x:v>
      </x:c>
      <x:c r="F30" s="46" t="n">
        <x:f>$B$5+'04_CPM_Proyecto_Completo'!H27-1</x:f>
        <x:v>46477</x:v>
      </x:c>
      <x:c r="G30" s="42" t="s">
        <x:v>198</x:v>
      </x:c>
      <x:c r="H30" s="42" t="str">
        <x:f>'04_CPM_Proyecto_Completo'!M27</x:f>
        <x:v>SÍ</x:v>
      </x:c>
      <x:c r="I30" s="42" t="s">
        <x:v>165</x:v>
      </x:c>
      <x:c r="J30" s="42" t="s">
        <x:v>233</x:v>
      </x:c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  <x:c r="AA30" s="48"/>
      <x:c r="AB30" s="48"/>
      <x:c r="AC30" s="48"/>
      <x:c r="AD30" s="48"/>
      <x:c r="AE30" s="48"/>
      <x:c r="AF30" s="48"/>
    </x:row>
    <x:row r="33" ht="28.049999237060547" customHeight="1">
      <x:c r="A33" s="169" t="s">
        <x:v>234</x:v>
      </x:c>
      <x:c r="B33" s="169"/>
      <x:c r="C33" s="169"/>
      <x:c r="D33" s="169"/>
      <x:c r="E33" s="169"/>
      <x:c r="F33" s="169"/>
      <x:c r="G33" s="169"/>
      <x:c r="H33" s="169"/>
      <x:c r="I33" s="169"/>
      <x:c r="J33" s="169"/>
    </x:row>
    <x:row r="34" ht="43.95000076293945" customHeight="1">
      <x:c r="A34" s="50" t="s">
        <x:v>56</x:v>
      </x:c>
      <x:c r="B34" s="50" t="s">
        <x:v>229</x:v>
      </x:c>
      <x:c r="C34" s="50" t="s">
        <x:v>230</x:v>
      </x:c>
      <x:c r="D34" s="50" t="s">
        <x:v>235</x:v>
      </x:c>
      <x:c r="E34" s="50" t="s">
        <x:v>236</x:v>
      </x:c>
      <x:c r="F34" s="50" t="s">
        <x:v>123</x:v>
      </x:c>
    </x:row>
    <x:row r="35" ht="34.04999923706055" customHeight="1">
      <x:c r="A35" s="51" t="s">
        <x:v>66</x:v>
      </x:c>
      <x:c r="B35" s="57" t="n">
        <x:f>MIN(E9:E11)</x:f>
        <x:v>46328</x:v>
      </x:c>
      <x:c r="C35" s="57" t="n">
        <x:f>MAX(F9:F11)</x:f>
        <x:v>46343</x:v>
      </x:c>
      <x:c r="D35" s="51" t="n">
        <x:f>C35-B35+1</x:f>
        <x:v>16</x:v>
      </x:c>
      <x:c r="E35" s="60">
        <x:v>0.08</x:v>
      </x:c>
      <x:c r="F35" s="51" t="s">
        <x:v>237</x:v>
      </x:c>
    </x:row>
    <x:row r="36" ht="34.04999923706055" customHeight="1">
      <x:c r="A36" s="52" t="s">
        <x:v>75</x:v>
      </x:c>
      <x:c r="B36" s="56" t="n">
        <x:f>MIN(E12:E19)</x:f>
        <x:v>46339</x:v>
      </x:c>
      <x:c r="C36" s="56" t="n">
        <x:f>MAX(F12:F19)</x:f>
        <x:v>46408</x:v>
      </x:c>
      <x:c r="D36" s="52" t="n">
        <x:f>C36-B36+1</x:f>
        <x:v>70</x:v>
      </x:c>
      <x:c r="E36" s="61">
        <x:v>0.38</x:v>
      </x:c>
      <x:c r="F36" s="52" t="s">
        <x:v>237</x:v>
      </x:c>
    </x:row>
    <x:row r="37" ht="34.04999923706055" customHeight="1">
      <x:c r="A37" s="51" t="s">
        <x:v>89</x:v>
      </x:c>
      <x:c r="B37" s="57" t="n">
        <x:f>MIN(E20:E24)</x:f>
        <x:v>46359</x:v>
      </x:c>
      <x:c r="C37" s="57" t="n">
        <x:f>MAX(F20:F24)</x:f>
        <x:v>46430</x:v>
      </x:c>
      <x:c r="D37" s="51" t="n">
        <x:f>C37-B37+1</x:f>
        <x:v>72</x:v>
      </x:c>
      <x:c r="E37" s="60">
        <x:v>0.22</x:v>
      </x:c>
      <x:c r="F37" s="51" t="s">
        <x:v>237</x:v>
      </x:c>
    </x:row>
    <x:row r="38" ht="34.04999923706055" customHeight="1">
      <x:c r="A38" s="52" t="s">
        <x:v>100</x:v>
      </x:c>
      <x:c r="B38" s="56" t="n">
        <x:f>MIN(E25:E30)</x:f>
        <x:v>46409</x:v>
      </x:c>
      <x:c r="C38" s="56" t="n">
        <x:f>MAX(F25:F30)</x:f>
        <x:v>46477</x:v>
      </x:c>
      <x:c r="D38" s="52" t="n">
        <x:f>C38-B38+1</x:f>
        <x:v>69</x:v>
      </x:c>
      <x:c r="E38" s="61">
        <x:v>0.32</x:v>
      </x:c>
      <x:c r="F38" s="52" t="s">
        <x:v>237</x:v>
      </x:c>
    </x:row>
    <x:row r="39" ht="27" customHeight="1"/>
    <x:row r="40" ht="37.95000076293945" customHeight="1">
      <x:c r="A40" s="153" t="s">
        <x:v>238</x:v>
      </x:c>
      <x:c r="B40" s="153"/>
      <x:c r="C40" s="153"/>
      <x:c r="D40" s="153"/>
      <x:c r="E40" s="153"/>
      <x:c r="F40" s="153"/>
      <x:c r="G40" s="153"/>
      <x:c r="H40" s="153"/>
      <x:c r="I40" s="153"/>
      <x:c r="J40" s="153"/>
    </x:row>
    <x:row r="42" ht="30" customHeight="1"/>
    <x:row r="43" ht="30" customHeight="1"/>
    <x:row r="45" ht="28.049999237060547" customHeight="1"/>
    <x:row r="46" ht="28.049999237060547" customHeight="1"/>
  </x:sheetData>
  <x:mergeCells>
    <x:mergeCell ref="A1:AF1"/>
    <x:mergeCell ref="A2:AF2"/>
    <x:mergeCell ref="A33:J33"/>
    <x:mergeCell ref="A40:J40"/>
  </x:mergeCells>
  <x:conditionalFormatting sqref="H9:H30">
    <x:cfRule type="expression" dxfId="18" priority="6">
      <x:formula>H9="Sí"</x:formula>
    </x:cfRule>
    <x:cfRule type="expression" dxfId="17" priority="7">
      <x:formula>H9="No"</x:formula>
    </x:cfRule>
  </x:conditionalFormatting>
  <x:conditionalFormatting sqref="K9:AF30">
    <x:cfRule type="expression" dxfId="16" priority="8">
      <x:formula>AND(K$8&lt;=$F9,K$8+6&gt;=$E9,$H9="SÍ")</x:formula>
    </x:cfRule>
    <x:cfRule type="expression" dxfId="15" priority="9">
      <x:formula>AND(K$8&lt;=$F9,K$8+6&gt;=$E9,$H9="NO")</x:formula>
    </x:cfRule>
  </x:conditionalFormatting>
  <x:conditionalFormatting sqref="M9:AD30">
    <x:cfRule type="expression" dxfId="14" priority="1">
      <x:formula>AND(M$8&lt;=$F9,M$8+6&gt;=$E9,$H9="No",$B9="Instalación de faenas")</x:formula>
    </x:cfRule>
    <x:cfRule type="expression" dxfId="13" priority="2">
      <x:formula>AND(M$8&lt;=$F9,M$8+6&gt;=$E9,$H9="No",$B9="Obra Gruesa")</x:formula>
    </x:cfRule>
    <x:cfRule type="expression" dxfId="12" priority="3">
      <x:formula>AND(M$8&lt;=$F9,M$8+6&gt;=$E9,$H9="No",$B9="Instalaciones")</x:formula>
    </x:cfRule>
    <x:cfRule type="expression" dxfId="11" priority="4">
      <x:formula>AND(M$8&lt;=$F9,M$8+6&gt;=$E9,$H9="No",$B9="Terminaciones")</x:formula>
    </x:cfRule>
    <x:cfRule type="expression" dxfId="10" priority="5">
      <x:formula>AND(M$8&lt;=$F9,M$8+6&gt;=$E9,$H9="Sí")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38.69921875" customWidth="1"/>
    <x:col min="2" max="2" width="22.5" customWidth="1"/>
    <x:col min="3" max="3" width="22" customWidth="1"/>
    <x:col min="4" max="4" width="38" customWidth="1"/>
    <x:col min="5" max="5" width="28.296875" customWidth="1"/>
    <x:col min="6" max="8" width="13" customWidth="1"/>
    <x:col min="9" max="10" width="14" customWidth="1"/>
    <x:col min="11" max="14" width="12" customWidth="1"/>
    <x:col min="15" max="15" width="14" customWidth="1"/>
    <x:col min="16" max="16" width="12" customWidth="1"/>
    <x:col min="17" max="17" width="16" customWidth="1"/>
    <x:col min="18" max="18" width="18" customWidth="1"/>
  </x:cols>
  <x:sheetData>
    <x:row r="1" ht="21">
      <x:c r="A1" s="167" t="s">
        <x:v>239</x:v>
      </x:c>
      <x:c r="B1" s="167"/>
      <x:c r="C1" s="167"/>
      <x:c r="D1" s="167"/>
      <x:c r="E1" s="167"/>
      <x:c r="F1" s="167"/>
      <x:c r="G1" s="167"/>
      <x:c r="H1" s="167"/>
      <x:c r="I1" s="167"/>
      <x:c r="J1" s="167"/>
      <x:c r="K1" s="167"/>
      <x:c r="L1" s="167"/>
      <x:c r="M1" s="167"/>
      <x:c r="N1" s="167"/>
      <x:c r="O1" s="167"/>
      <x:c r="P1" s="167"/>
      <x:c r="Q1" s="167"/>
      <x:c r="R1" s="167"/>
    </x:row>
    <x:row r="2">
      <x:c r="A2" s="168" t="s">
        <x:v>240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  <x:c r="O2" s="168"/>
      <x:c r="P2" s="168"/>
      <x:c r="Q2" s="168"/>
      <x:c r="R2" s="168"/>
    </x:row>
    <x:row r="3">
      <x:c r="A3" s="152" t="str">
        <x:v>te = (to + 4 tm + tp) / 6; varianza = ((tp − to) / 6)². IT/FT: inicio/término temprano; ITa/FTa: inicio/término tardío. Malla exigida de terminaciones y desglose: 06A_PERT_Mallas.</x:v>
      </x:c>
      <x:c r="B3" s="152"/>
      <x:c r="C3" s="152"/>
      <x:c r="D3" s="152"/>
      <x:c r="E3" s="152"/>
      <x:c r="F3" s="152"/>
      <x:c r="G3" s="152"/>
      <x:c r="H3" s="152"/>
      <x:c r="I3" s="152"/>
      <x:c r="J3" s="152"/>
      <x:c r="K3" s="152"/>
      <x:c r="L3" s="152"/>
      <x:c r="M3" s="152"/>
      <x:c r="N3" s="152"/>
      <x:c r="O3" s="152"/>
      <x:c r="P3" s="152"/>
      <x:c r="Q3" s="152"/>
      <x:c r="R3" s="152"/>
    </x:row>
    <x:row r="5" ht="43.95000076293945" customHeight="1">
      <x:c r="A5" s="41" t="s">
        <x:v>117</x:v>
      </x:c>
      <x:c r="B5" s="41" t="s">
        <x:v>149</x:v>
      </x:c>
      <x:c r="C5" s="41" t="s">
        <x:v>56</x:v>
      </x:c>
      <x:c r="D5" s="41" t="s">
        <x:v>57</x:v>
      </x:c>
      <x:c r="E5" s="41" t="s">
        <x:v>151</x:v>
      </x:c>
      <x:c r="F5" s="41" t="s">
        <x:v>241</x:v>
      </x:c>
      <x:c r="G5" s="41" t="s">
        <x:v>242</x:v>
      </x:c>
      <x:c r="H5" s="41" t="s">
        <x:v>243</x:v>
      </x:c>
      <x:c r="I5" s="41" t="s">
        <x:v>244</x:v>
      </x:c>
      <x:c r="J5" s="41" t="s">
        <x:v>245</x:v>
      </x:c>
      <x:c r="K5" s="41" t="s">
        <x:v>246</x:v>
      </x:c>
      <x:c r="L5" s="41" t="s">
        <x:v>152</x:v>
      </x:c>
      <x:c r="M5" s="41" t="s">
        <x:v>153</x:v>
      </x:c>
      <x:c r="N5" s="41" t="s">
        <x:v>154</x:v>
      </x:c>
      <x:c r="O5" s="41" t="s">
        <x:v>155</x:v>
      </x:c>
      <x:c r="P5" s="41" t="s">
        <x:v>247</x:v>
      </x:c>
      <x:c r="Q5" s="41" t="s">
        <x:v>158</x:v>
      </x:c>
      <x:c r="R5" s="41" t="s">
        <x:v>248</x:v>
      </x:c>
    </x:row>
    <x:row r="6" ht="31.049999237060547" customHeight="1">
      <x:c r="A6" s="35" t="s">
        <x:v>124</x:v>
      </x:c>
      <x:c r="B6" s="35" t="s">
        <x:v>160</x:v>
      </x:c>
      <x:c r="C6" s="35" t="s">
        <x:v>66</x:v>
      </x:c>
      <x:c r="D6" s="35" t="s">
        <x:v>67</x:v>
      </x:c>
      <x:c r="E6" s="35" t="s">
        <x:v>161</x:v>
      </x:c>
      <x:c r="F6" s="38">
        <x:v>5</x:v>
      </x:c>
      <x:c r="G6" s="38" t="n">
        <x:f>'03_Rendimientos'!K6</x:f>
        <x:v>6</x:v>
      </x:c>
      <x:c r="H6" s="38">
        <x:v>7</x:v>
      </x:c>
      <x:c r="I6" s="38" t="n">
        <x:f t="shared" ref="I6:I27" si="0">(F6+4*G6+H6)/6</x:f>
        <x:v>6</x:v>
      </x:c>
      <x:c r="J6" s="38" t="n">
        <x:f t="shared" ref="J6:J27" si="1">((H6-F6)/6)^2</x:f>
        <x:v>0.1111111111111111</x:v>
      </x:c>
      <x:c r="K6" s="38" t="n">
        <x:f t="shared" ref="K6:K27" si="2">SQRT(J6)</x:f>
        <x:v>0.3333333333333333</x:v>
      </x:c>
      <x:c r="L6" s="38" t="n">
        <x:f>0</x:f>
        <x:v>0</x:v>
      </x:c>
      <x:c r="M6" s="38" t="n">
        <x:f t="shared" ref="M6:M27" si="3">L6+I6</x:f>
        <x:v>6</x:v>
      </x:c>
      <x:c r="N6" s="38" t="n">
        <x:f t="shared" ref="N6:N27" si="4">O6-I6</x:f>
        <x:v>2.398081733190338e-14</x:v>
      </x:c>
      <x:c r="O6" s="38" t="n">
        <x:f>MIN(N7,N8)</x:f>
        <x:v>6.000000000000024</x:v>
      </x:c>
      <x:c r="P6" s="38" t="n">
        <x:f t="shared" ref="P6:P27" si="5">ROUND(N6-L6,3)</x:f>
        <x:v>0</x:v>
      </x:c>
      <x:c r="Q6" s="35" t="str">
        <x:f t="shared" ref="Q6:Q27" si="6">IF(ABS(P6)&lt;0.001,"SÍ","NO")</x:f>
        <x:v>SÍ</x:v>
      </x:c>
      <x:c r="R6" s="35" t="s">
        <x:v>249</x:v>
      </x:c>
    </x:row>
    <x:row r="7" ht="31.049999237060547" customHeight="1">
      <x:c r="A7" s="35" t="s">
        <x:v>126</x:v>
      </x:c>
      <x:c r="B7" s="35" t="s">
        <x:v>163</x:v>
      </x:c>
      <x:c r="C7" s="35" t="s">
        <x:v>66</x:v>
      </x:c>
      <x:c r="D7" s="35" t="s">
        <x:v>70</x:v>
      </x:c>
      <x:c r="E7" s="35" t="s">
        <x:v>124</x:v>
      </x:c>
      <x:c r="F7" s="38">
        <x:v>4</x:v>
      </x:c>
      <x:c r="G7" s="38" t="n">
        <x:f>'03_Rendimientos'!K7</x:f>
        <x:v>5</x:v>
      </x:c>
      <x:c r="H7" s="38">
        <x:v>7</x:v>
      </x:c>
      <x:c r="I7" s="38">
        <x:f t="shared" si="0"/>
        <x:v>5.166666666666667</x:v>
      </x:c>
      <x:c r="J7" s="38">
        <x:f t="shared" si="1"/>
        <x:v>0.25</x:v>
      </x:c>
      <x:c r="K7" s="38">
        <x:f t="shared" si="2"/>
        <x:v>0.5</x:v>
      </x:c>
      <x:c r="L7" s="38" t="n">
        <x:f>MAX(M6)</x:f>
        <x:v>6</x:v>
      </x:c>
      <x:c r="M7" s="38">
        <x:f t="shared" si="3"/>
        <x:v>11.166666666666668</x:v>
      </x:c>
      <x:c r="N7" s="38">
        <x:f t="shared" si="4"/>
        <x:v>6.000000000000024</x:v>
      </x:c>
      <x:c r="O7" s="38" t="n">
        <x:f>MIN(N9)</x:f>
        <x:v>11.166666666666691</x:v>
      </x:c>
      <x:c r="P7" s="38">
        <x:f t="shared" si="5"/>
        <x:v>0</x:v>
      </x:c>
      <x:c r="Q7" s="35" t="str">
        <x:f t="shared" si="6"/>
        <x:v>SÍ</x:v>
      </x:c>
      <x:c r="R7" s="35" t="s">
        <x:v>250</x:v>
      </x:c>
    </x:row>
    <x:row r="8" ht="31.049999237060547" customHeight="1">
      <x:c r="A8" s="36" t="s">
        <x:v>127</x:v>
      </x:c>
      <x:c r="B8" s="36" t="s">
        <x:v>164</x:v>
      </x:c>
      <x:c r="C8" s="36" t="s">
        <x:v>66</x:v>
      </x:c>
      <x:c r="D8" s="36" t="s">
        <x:v>73</x:v>
      </x:c>
      <x:c r="E8" s="36" t="s">
        <x:v>124</x:v>
      </x:c>
      <x:c r="F8" s="39">
        <x:v>7</x:v>
      </x:c>
      <x:c r="G8" s="39" t="n">
        <x:f>'03_Rendimientos'!K8</x:f>
        <x:v>10</x:v>
      </x:c>
      <x:c r="H8" s="39">
        <x:v>15</x:v>
      </x:c>
      <x:c r="I8" s="39">
        <x:f t="shared" si="0"/>
        <x:v>10.333333333333334</x:v>
      </x:c>
      <x:c r="J8" s="39">
        <x:f t="shared" si="1"/>
        <x:v>1.7777777777777777</x:v>
      </x:c>
      <x:c r="K8" s="39">
        <x:f t="shared" si="2"/>
        <x:v>1.3333333333333333</x:v>
      </x:c>
      <x:c r="L8" s="39" t="n">
        <x:f>MAX(M6)</x:f>
        <x:v>6</x:v>
      </x:c>
      <x:c r="M8" s="39">
        <x:f t="shared" si="3"/>
        <x:v>16.333333333333336</x:v>
      </x:c>
      <x:c r="N8" s="39">
        <x:f t="shared" si="4"/>
        <x:v>144.83333333333334</x:v>
      </x:c>
      <x:c r="O8" s="39" t="n">
        <x:f>O28</x:f>
        <x:v>155.16666666666669</x:v>
      </x:c>
      <x:c r="P8" s="39">
        <x:f t="shared" si="5"/>
        <x:v>138.833</x:v>
      </x:c>
      <x:c r="Q8" s="36" t="str">
        <x:f t="shared" si="6"/>
        <x:v>NO</x:v>
      </x:c>
      <x:c r="R8" s="36" t="s">
        <x:v>251</x:v>
      </x:c>
    </x:row>
    <x:row r="9" ht="31.049999237060547" customHeight="1">
      <x:c r="A9" s="35" t="s">
        <x:v>128</x:v>
      </x:c>
      <x:c r="B9" s="35" t="s">
        <x:v>166</x:v>
      </x:c>
      <x:c r="C9" s="35" t="s">
        <x:v>75</x:v>
      </x:c>
      <x:c r="D9" s="35" t="s">
        <x:v>76</x:v>
      </x:c>
      <x:c r="E9" s="35" t="s">
        <x:v>126</x:v>
      </x:c>
      <x:c r="F9" s="38">
        <x:v>8</x:v>
      </x:c>
      <x:c r="G9" s="38" t="n">
        <x:f>'03_Rendimientos'!K9</x:f>
        <x:v>11</x:v>
      </x:c>
      <x:c r="H9" s="38">
        <x:v>15</x:v>
      </x:c>
      <x:c r="I9" s="38">
        <x:f t="shared" si="0"/>
        <x:v>11.166666666666666</x:v>
      </x:c>
      <x:c r="J9" s="38">
        <x:f t="shared" si="1"/>
        <x:v>1.3611111111111114</x:v>
      </x:c>
      <x:c r="K9" s="38">
        <x:f t="shared" si="2"/>
        <x:v>1.1666666666666667</x:v>
      </x:c>
      <x:c r="L9" s="38" t="n">
        <x:f>MAX(M7)</x:f>
        <x:v>11.166666666666668</x:v>
      </x:c>
      <x:c r="M9" s="38">
        <x:f t="shared" si="3"/>
        <x:v>22.333333333333336</x:v>
      </x:c>
      <x:c r="N9" s="38">
        <x:f t="shared" si="4"/>
        <x:v>11.166666666666691</x:v>
      </x:c>
      <x:c r="O9" s="38" t="n">
        <x:f>MIN(N10)</x:f>
        <x:v>22.333333333333357</x:v>
      </x:c>
      <x:c r="P9" s="38">
        <x:f t="shared" si="5"/>
        <x:v>0</x:v>
      </x:c>
      <x:c r="Q9" s="35" t="str">
        <x:f t="shared" si="6"/>
        <x:v>SÍ</x:v>
      </x:c>
      <x:c r="R9" s="35" t="s">
        <x:v>252</x:v>
      </x:c>
    </x:row>
    <x:row r="10" ht="31.049999237060547" customHeight="1">
      <x:c r="A10" s="35" t="s">
        <x:v>129</x:v>
      </x:c>
      <x:c r="B10" s="35" t="s">
        <x:v>167</x:v>
      </x:c>
      <x:c r="C10" s="35" t="s">
        <x:v>75</x:v>
      </x:c>
      <x:c r="D10" s="35" t="s">
        <x:v>79</x:v>
      </x:c>
      <x:c r="E10" s="35" t="s">
        <x:v>128</x:v>
      </x:c>
      <x:c r="F10" s="38">
        <x:v>7</x:v>
      </x:c>
      <x:c r="G10" s="38" t="n">
        <x:f>'03_Rendimientos'!K10</x:f>
        <x:v>9</x:v>
      </x:c>
      <x:c r="H10" s="38">
        <x:v>13</x:v>
      </x:c>
      <x:c r="I10" s="38">
        <x:f t="shared" si="0"/>
        <x:v>9.3333333333333339</x:v>
      </x:c>
      <x:c r="J10" s="38">
        <x:f t="shared" si="1"/>
        <x:v>1</x:v>
      </x:c>
      <x:c r="K10" s="38">
        <x:f t="shared" si="2"/>
        <x:v>1</x:v>
      </x:c>
      <x:c r="L10" s="38" t="n">
        <x:f>MAX(M9)</x:f>
        <x:v>22.333333333333336</x:v>
      </x:c>
      <x:c r="M10" s="38">
        <x:f t="shared" si="3"/>
        <x:v>31.666666666666671</x:v>
      </x:c>
      <x:c r="N10" s="38">
        <x:f t="shared" si="4"/>
        <x:v>22.333333333333357</x:v>
      </x:c>
      <x:c r="O10" s="38" t="n">
        <x:f>MIN(N11,N19)</x:f>
        <x:v>31.66666666666669</x:v>
      </x:c>
      <x:c r="P10" s="38">
        <x:f t="shared" si="5"/>
        <x:v>0</x:v>
      </x:c>
      <x:c r="Q10" s="35" t="str">
        <x:f t="shared" si="6"/>
        <x:v>SÍ</x:v>
      </x:c>
      <x:c r="R10" s="35" t="s">
        <x:v>253</x:v>
      </x:c>
    </x:row>
    <x:row r="11" ht="31.049999237060547" customHeight="1">
      <x:c r="A11" s="35" t="s">
        <x:v>130</x:v>
      </x:c>
      <x:c r="B11" s="35" t="s">
        <x:v>169</x:v>
      </x:c>
      <x:c r="C11" s="35" t="s">
        <x:v>75</x:v>
      </x:c>
      <x:c r="D11" s="35" t="s">
        <x:v>80</x:v>
      </x:c>
      <x:c r="E11" s="35" t="s">
        <x:v>129</x:v>
      </x:c>
      <x:c r="F11" s="38">
        <x:v>4</x:v>
      </x:c>
      <x:c r="G11" s="38" t="n">
        <x:f>'03_Rendimientos'!K11</x:f>
        <x:v>5</x:v>
      </x:c>
      <x:c r="H11" s="38">
        <x:v>8</x:v>
      </x:c>
      <x:c r="I11" s="38">
        <x:f t="shared" si="0"/>
        <x:v>5.333333333333333</x:v>
      </x:c>
      <x:c r="J11" s="38">
        <x:f t="shared" si="1"/>
        <x:v>0.44444444444444442</x:v>
      </x:c>
      <x:c r="K11" s="38">
        <x:f t="shared" si="2"/>
        <x:v>0.66666666666666663</x:v>
      </x:c>
      <x:c r="L11" s="38" t="n">
        <x:f>MAX(M10)</x:f>
        <x:v>31.66666666666667</x:v>
      </x:c>
      <x:c r="M11" s="38">
        <x:f t="shared" si="3"/>
        <x:v>37.000000000000007</x:v>
      </x:c>
      <x:c r="N11" s="38">
        <x:f t="shared" si="4"/>
        <x:v>31.666666666666689</x:v>
      </x:c>
      <x:c r="O11" s="38" t="n">
        <x:f>MIN(N12)</x:f>
        <x:v>37.00000000000002</x:v>
      </x:c>
      <x:c r="P11" s="38">
        <x:f t="shared" si="5"/>
        <x:v>0</x:v>
      </x:c>
      <x:c r="Q11" s="35" t="str">
        <x:f t="shared" si="6"/>
        <x:v>SÍ</x:v>
      </x:c>
      <x:c r="R11" s="35" t="s">
        <x:v>254</x:v>
      </x:c>
    </x:row>
    <x:row r="12" ht="31.049999237060547" customHeight="1">
      <x:c r="A12" s="35" t="s">
        <x:v>131</x:v>
      </x:c>
      <x:c r="B12" s="35" t="s">
        <x:v>170</x:v>
      </x:c>
      <x:c r="C12" s="35" t="s">
        <x:v>75</x:v>
      </x:c>
      <x:c r="D12" s="35" t="s">
        <x:v>81</x:v>
      </x:c>
      <x:c r="E12" s="35" t="s">
        <x:v>130</x:v>
      </x:c>
      <x:c r="F12" s="38">
        <x:v>10</x:v>
      </x:c>
      <x:c r="G12" s="38" t="n">
        <x:f>'03_Rendimientos'!K12</x:f>
        <x:v>13</x:v>
      </x:c>
      <x:c r="H12" s="38">
        <x:v>18</x:v>
      </x:c>
      <x:c r="I12" s="38">
        <x:f t="shared" si="0"/>
        <x:v>13.333333333333334</x:v>
      </x:c>
      <x:c r="J12" s="38">
        <x:f t="shared" si="1"/>
        <x:v>1.7777777777777777</x:v>
      </x:c>
      <x:c r="K12" s="38">
        <x:f t="shared" si="2"/>
        <x:v>1.3333333333333333</x:v>
      </x:c>
      <x:c r="L12" s="38" t="n">
        <x:f>MAX(M11)</x:f>
        <x:v>37.00000000000001</x:v>
      </x:c>
      <x:c r="M12" s="38">
        <x:f t="shared" si="3"/>
        <x:v>50.333333333333343</x:v>
      </x:c>
      <x:c r="N12" s="38">
        <x:f t="shared" si="4"/>
        <x:v>37.000000000000021</x:v>
      </x:c>
      <x:c r="O12" s="38" t="n">
        <x:f>MIN(N13,N14,N16)</x:f>
        <x:v>50.33333333333336</x:v>
      </x:c>
      <x:c r="P12" s="38">
        <x:f t="shared" si="5"/>
        <x:v>0</x:v>
      </x:c>
      <x:c r="Q12" s="35" t="str">
        <x:f t="shared" si="6"/>
        <x:v>SÍ</x:v>
      </x:c>
      <x:c r="R12" s="35" t="s">
        <x:v>255</x:v>
      </x:c>
    </x:row>
    <x:row r="13" ht="31.049999237060547" customHeight="1">
      <x:c r="A13" s="37" t="s">
        <x:v>132</x:v>
      </x:c>
      <x:c r="B13" s="37" t="s">
        <x:v>172</x:v>
      </x:c>
      <x:c r="C13" s="37" t="s">
        <x:v>75</x:v>
      </x:c>
      <x:c r="D13" s="37" t="s">
        <x:v>83</x:v>
      </x:c>
      <x:c r="E13" s="37" t="s">
        <x:v>131</x:v>
      </x:c>
      <x:c r="F13" s="40">
        <x:v>9</x:v>
      </x:c>
      <x:c r="G13" s="40" t="n">
        <x:f>'03_Rendimientos'!K13</x:f>
        <x:v>12</x:v>
      </x:c>
      <x:c r="H13" s="40">
        <x:v>17</x:v>
      </x:c>
      <x:c r="I13" s="40">
        <x:f t="shared" si="0"/>
        <x:v>12.333333333333334</x:v>
      </x:c>
      <x:c r="J13" s="40">
        <x:f t="shared" si="1"/>
        <x:v>1.7777777777777777</x:v>
      </x:c>
      <x:c r="K13" s="40">
        <x:f t="shared" si="2"/>
        <x:v>1.3333333333333333</x:v>
      </x:c>
      <x:c r="L13" s="40" t="n">
        <x:f>MAX(M12)</x:f>
        <x:v>50.33333333333334</x:v>
      </x:c>
      <x:c r="M13" s="40">
        <x:f t="shared" si="3"/>
        <x:v>62.666666666666679</x:v>
      </x:c>
      <x:c r="N13" s="40">
        <x:f t="shared" si="4"/>
        <x:v>71.000000000000028</x:v>
      </x:c>
      <x:c r="O13" s="40" t="n">
        <x:f>MIN(N17)</x:f>
        <x:v>83.33333333333336</x:v>
      </x:c>
      <x:c r="P13" s="40">
        <x:f t="shared" si="5"/>
        <x:v>20.667000000000002</x:v>
      </x:c>
      <x:c r="Q13" s="37" t="str">
        <x:f t="shared" si="6"/>
        <x:v>NO</x:v>
      </x:c>
      <x:c r="R13" s="37" t="s">
        <x:v>256</x:v>
      </x:c>
    </x:row>
    <x:row r="14" ht="31.049999237060547" customHeight="1">
      <x:c r="A14" s="35" t="s">
        <x:v>133</x:v>
      </x:c>
      <x:c r="B14" s="35" t="s">
        <x:v>173</x:v>
      </x:c>
      <x:c r="C14" s="35" t="s">
        <x:v>75</x:v>
      </x:c>
      <x:c r="D14" s="35" t="s">
        <x:v>84</x:v>
      </x:c>
      <x:c r="E14" s="35" t="s">
        <x:v>131</x:v>
      </x:c>
      <x:c r="F14" s="38">
        <x:v>16</x:v>
      </x:c>
      <x:c r="G14" s="38" t="n">
        <x:f>'03_Rendimientos'!K14</x:f>
        <x:v>20</x:v>
      </x:c>
      <x:c r="H14" s="38">
        <x:v>28</x:v>
      </x:c>
      <x:c r="I14" s="38">
        <x:f t="shared" si="0"/>
        <x:v>20.666666666666668</x:v>
      </x:c>
      <x:c r="J14" s="38">
        <x:f t="shared" si="1"/>
        <x:v>4</x:v>
      </x:c>
      <x:c r="K14" s="38">
        <x:f t="shared" si="2"/>
        <x:v>2</x:v>
      </x:c>
      <x:c r="L14" s="38" t="n">
        <x:f>MAX(M12)</x:f>
        <x:v>50.33333333333334</x:v>
      </x:c>
      <x:c r="M14" s="38">
        <x:f t="shared" si="3"/>
        <x:v>71.000000000000014</x:v>
      </x:c>
      <x:c r="N14" s="38">
        <x:f t="shared" si="4"/>
        <x:v>50.333333333333357</x:v>
      </x:c>
      <x:c r="O14" s="38" t="n">
        <x:f>MIN(N15,N17)</x:f>
        <x:v>71.00000000000003</x:v>
      </x:c>
      <x:c r="P14" s="38">
        <x:f t="shared" si="5"/>
        <x:v>0</x:v>
      </x:c>
      <x:c r="Q14" s="35" t="str">
        <x:f t="shared" si="6"/>
        <x:v>SÍ</x:v>
      </x:c>
      <x:c r="R14" s="35" t="s">
        <x:v>257</x:v>
      </x:c>
    </x:row>
    <x:row r="15" ht="31.049999237060547" customHeight="1">
      <x:c r="A15" s="35" t="s">
        <x:v>134</x:v>
      </x:c>
      <x:c r="B15" s="35" t="s">
        <x:v>175</x:v>
      </x:c>
      <x:c r="C15" s="35" t="s">
        <x:v>75</x:v>
      </x:c>
      <x:c r="D15" s="35" t="s">
        <x:v>87</x:v>
      </x:c>
      <x:c r="E15" s="35" t="s">
        <x:v>133</x:v>
      </x:c>
      <x:c r="F15" s="38">
        <x:v>9</x:v>
      </x:c>
      <x:c r="G15" s="38" t="n">
        <x:f>'03_Rendimientos'!K15</x:f>
        <x:v>12</x:v>
      </x:c>
      <x:c r="H15" s="38">
        <x:v>17</x:v>
      </x:c>
      <x:c r="I15" s="38">
        <x:f t="shared" si="0"/>
        <x:v>12.333333333333334</x:v>
      </x:c>
      <x:c r="J15" s="38">
        <x:f t="shared" si="1"/>
        <x:v>1.7777777777777777</x:v>
      </x:c>
      <x:c r="K15" s="38">
        <x:f t="shared" si="2"/>
        <x:v>1.3333333333333333</x:v>
      </x:c>
      <x:c r="L15" s="38" t="n">
        <x:f>MAX(M14)</x:f>
        <x:v>71.00000000000001</x:v>
      </x:c>
      <x:c r="M15" s="38">
        <x:f t="shared" si="3"/>
        <x:v>83.333333333333343</x:v>
      </x:c>
      <x:c r="N15" s="38">
        <x:f t="shared" si="4"/>
        <x:v>71.000000000000028</x:v>
      </x:c>
      <x:c r="O15" s="38" t="n">
        <x:f>MIN(N17,N26)</x:f>
        <x:v>83.33333333333336</x:v>
      </x:c>
      <x:c r="P15" s="38">
        <x:f t="shared" si="5"/>
        <x:v>0</x:v>
      </x:c>
      <x:c r="Q15" s="35" t="str">
        <x:f t="shared" si="6"/>
        <x:v>SÍ</x:v>
      </x:c>
      <x:c r="R15" s="35" t="s">
        <x:v>258</x:v>
      </x:c>
    </x:row>
    <x:row r="16" ht="31.049999237060547" customHeight="1">
      <x:c r="A16" s="36" t="s">
        <x:v>135</x:v>
      </x:c>
      <x:c r="B16" s="36" t="s">
        <x:v>177</x:v>
      </x:c>
      <x:c r="C16" s="36" t="s">
        <x:v>75</x:v>
      </x:c>
      <x:c r="D16" s="36" t="s">
        <x:v>88</x:v>
      </x:c>
      <x:c r="E16" s="36" t="s">
        <x:v>131</x:v>
      </x:c>
      <x:c r="F16" s="39">
        <x:v>14</x:v>
      </x:c>
      <x:c r="G16" s="39" t="n">
        <x:f>'03_Rendimientos'!K16</x:f>
        <x:v>18</x:v>
      </x:c>
      <x:c r="H16" s="39">
        <x:v>25</x:v>
      </x:c>
      <x:c r="I16" s="39">
        <x:f t="shared" si="0"/>
        <x:v>18.5</x:v>
      </x:c>
      <x:c r="J16" s="39">
        <x:f t="shared" si="1"/>
        <x:v>3.3611111111111107</x:v>
      </x:c>
      <x:c r="K16" s="39">
        <x:f t="shared" si="2"/>
        <x:v>1.8333333333333333</x:v>
      </x:c>
      <x:c r="L16" s="39" t="n">
        <x:f>MAX(M12)</x:f>
        <x:v>50.33333333333334</x:v>
      </x:c>
      <x:c r="M16" s="39">
        <x:f t="shared" si="3"/>
        <x:v>68.833333333333343</x:v>
      </x:c>
      <x:c r="N16" s="39">
        <x:f t="shared" si="4"/>
        <x:v>64.833333333333357</x:v>
      </x:c>
      <x:c r="O16" s="39" t="n">
        <x:f>MIN(N17,N18,N22,N26)</x:f>
        <x:v>83.33333333333336</x:v>
      </x:c>
      <x:c r="P16" s="39">
        <x:f t="shared" si="5"/>
        <x:v>14.5</x:v>
      </x:c>
      <x:c r="Q16" s="36" t="str">
        <x:f t="shared" si="6"/>
        <x:v>NO</x:v>
      </x:c>
      <x:c r="R16" s="36" t="s">
        <x:v>259</x:v>
      </x:c>
    </x:row>
    <x:row r="17" ht="31.049999237060547" customHeight="1">
      <x:c r="A17" s="35" t="s">
        <x:v>136</x:v>
      </x:c>
      <x:c r="B17" s="35" t="s">
        <x:v>179</x:v>
      </x:c>
      <x:c r="C17" s="35" t="s">
        <x:v>89</x:v>
      </x:c>
      <x:c r="D17" s="35" t="s">
        <x:v>90</x:v>
      </x:c>
      <x:c r="E17" s="35" t="s">
        <x:v>180</x:v>
      </x:c>
      <x:c r="F17" s="38">
        <x:v>10</x:v>
      </x:c>
      <x:c r="G17" s="38" t="n">
        <x:f>'03_Rendimientos'!K17</x:f>
        <x:v>14</x:v>
      </x:c>
      <x:c r="H17" s="38">
        <x:v>20</x:v>
      </x:c>
      <x:c r="I17" s="38">
        <x:f t="shared" si="0"/>
        <x:v>14.333333333333334</x:v>
      </x:c>
      <x:c r="J17" s="38">
        <x:f t="shared" si="1"/>
        <x:v>2.7777777777777781</x:v>
      </x:c>
      <x:c r="K17" s="38">
        <x:f t="shared" si="2"/>
        <x:v>1.6666666666666667</x:v>
      </x:c>
      <x:c r="L17" s="38" t="n">
        <x:f>MAX(M13,M14,M15,M16)</x:f>
        <x:v>83.33333333333334</x:v>
      </x:c>
      <x:c r="M17" s="38">
        <x:f t="shared" si="3"/>
        <x:v>97.666666666666671</x:v>
      </x:c>
      <x:c r="N17" s="38">
        <x:f t="shared" si="4"/>
        <x:v>83.333333333333357</x:v>
      </x:c>
      <x:c r="O17" s="38" t="n">
        <x:f>MIN(N21,N22)</x:f>
        <x:v>97.66666666666669</x:v>
      </x:c>
      <x:c r="P17" s="38">
        <x:f t="shared" si="5"/>
        <x:v>0</x:v>
      </x:c>
      <x:c r="Q17" s="35" t="str">
        <x:f t="shared" si="6"/>
        <x:v>SÍ</x:v>
      </x:c>
      <x:c r="R17" s="35" t="s">
        <x:v>260</x:v>
      </x:c>
    </x:row>
    <x:row r="18" ht="31.049999237060547" customHeight="1">
      <x:c r="A18" s="36" t="s">
        <x:v>137</x:v>
      </x:c>
      <x:c r="B18" s="36" t="s">
        <x:v>182</x:v>
      </x:c>
      <x:c r="C18" s="36" t="s">
        <x:v>89</x:v>
      </x:c>
      <x:c r="D18" s="36" t="s">
        <x:v>92</x:v>
      </x:c>
      <x:c r="E18" s="36" t="s">
        <x:v>135</x:v>
      </x:c>
      <x:c r="F18" s="39">
        <x:v>9</x:v>
      </x:c>
      <x:c r="G18" s="39" t="n">
        <x:f>'03_Rendimientos'!K18</x:f>
        <x:v>12</x:v>
      </x:c>
      <x:c r="H18" s="39">
        <x:v>18</x:v>
      </x:c>
      <x:c r="I18" s="39">
        <x:f t="shared" si="0"/>
        <x:v>12.5</x:v>
      </x:c>
      <x:c r="J18" s="39">
        <x:f t="shared" si="1"/>
        <x:v>2.25</x:v>
      </x:c>
      <x:c r="K18" s="39">
        <x:f t="shared" si="2"/>
        <x:v>1.5</x:v>
      </x:c>
      <x:c r="L18" s="39" t="n">
        <x:f>MAX(M16)</x:f>
        <x:v>68.83333333333334</x:v>
      </x:c>
      <x:c r="M18" s="39">
        <x:f t="shared" si="3"/>
        <x:v>81.333333333333343</x:v>
      </x:c>
      <x:c r="N18" s="39">
        <x:f t="shared" si="4"/>
        <x:v>118.5</x:v>
      </x:c>
      <x:c r="O18" s="39" t="n">
        <x:f>MIN(N20)</x:f>
        <x:v>131</x:v>
      </x:c>
      <x:c r="P18" s="39">
        <x:f t="shared" si="5"/>
        <x:v>49.667000000000002</x:v>
      </x:c>
      <x:c r="Q18" s="36" t="str">
        <x:f t="shared" si="6"/>
        <x:v>NO</x:v>
      </x:c>
      <x:c r="R18" s="36" t="s">
        <x:v>261</x:v>
      </x:c>
    </x:row>
    <x:row r="19" ht="31.049999237060547" customHeight="1">
      <x:c r="A19" s="37" t="s">
        <x:v>138</x:v>
      </x:c>
      <x:c r="B19" s="37" t="s">
        <x:v>183</x:v>
      </x:c>
      <x:c r="C19" s="37" t="s">
        <x:v>89</x:v>
      </x:c>
      <x:c r="D19" s="37" t="s">
        <x:v>95</x:v>
      </x:c>
      <x:c r="E19" s="37" t="s">
        <x:v>129</x:v>
      </x:c>
      <x:c r="F19" s="40">
        <x:v>10</x:v>
      </x:c>
      <x:c r="G19" s="40" t="n">
        <x:f>'03_Rendimientos'!K19</x:f>
        <x:v>14</x:v>
      </x:c>
      <x:c r="H19" s="40">
        <x:v>21</x:v>
      </x:c>
      <x:c r="I19" s="40">
        <x:f t="shared" si="0"/>
        <x:v>14.5</x:v>
      </x:c>
      <x:c r="J19" s="40">
        <x:f t="shared" si="1"/>
        <x:v>3.3611111111111107</x:v>
      </x:c>
      <x:c r="K19" s="40">
        <x:f t="shared" si="2"/>
        <x:v>1.8333333333333333</x:v>
      </x:c>
      <x:c r="L19" s="40" t="n">
        <x:f>MAX(M10)</x:f>
        <x:v>31.66666666666667</x:v>
      </x:c>
      <x:c r="M19" s="40">
        <x:f t="shared" si="3"/>
        <x:v>46.166666666666671</x:v>
      </x:c>
      <x:c r="N19" s="40">
        <x:f t="shared" si="4"/>
        <x:v>116.5</x:v>
      </x:c>
      <x:c r="O19" s="40" t="n">
        <x:f>MIN(N20)</x:f>
        <x:v>131</x:v>
      </x:c>
      <x:c r="P19" s="40">
        <x:f t="shared" si="5"/>
        <x:v>84.832999999999998</x:v>
      </x:c>
      <x:c r="Q19" s="37" t="str">
        <x:f t="shared" si="6"/>
        <x:v>NO</x:v>
      </x:c>
      <x:c r="R19" s="37" t="s">
        <x:v>262</x:v>
      </x:c>
    </x:row>
    <x:row r="20" ht="31.049999237060547" customHeight="1">
      <x:c r="A20" s="36" t="s">
        <x:v>139</x:v>
      </x:c>
      <x:c r="B20" s="36" t="s">
        <x:v>184</x:v>
      </x:c>
      <x:c r="C20" s="36" t="s">
        <x:v>89</x:v>
      </x:c>
      <x:c r="D20" s="36" t="s">
        <x:v>96</x:v>
      </x:c>
      <x:c r="E20" s="36" t="s">
        <x:v>185</x:v>
      </x:c>
      <x:c r="F20" s="39">
        <x:v>6</x:v>
      </x:c>
      <x:c r="G20" s="39" t="n">
        <x:f>'03_Rendimientos'!K20</x:f>
        <x:v>8</x:v>
      </x:c>
      <x:c r="H20" s="39">
        <x:v>12</x:v>
      </x:c>
      <x:c r="I20" s="39">
        <x:f t="shared" si="0"/>
        <x:v>8.3333333333333339</x:v>
      </x:c>
      <x:c r="J20" s="39">
        <x:f t="shared" si="1"/>
        <x:v>1</x:v>
      </x:c>
      <x:c r="K20" s="39">
        <x:f t="shared" si="2"/>
        <x:v>1</x:v>
      </x:c>
      <x:c r="L20" s="39" t="n">
        <x:f>MAX(M18,M19)</x:f>
        <x:v>81.33333333333334</x:v>
      </x:c>
      <x:c r="M20" s="39">
        <x:f t="shared" si="3"/>
        <x:v>89.666666666666671</x:v>
      </x:c>
      <x:c r="N20" s="39">
        <x:f t="shared" si="4"/>
        <x:v>131</x:v>
      </x:c>
      <x:c r="O20" s="39" t="n">
        <x:f>MIN(N21)</x:f>
        <x:v>139.33333333333334</x:v>
      </x:c>
      <x:c r="P20" s="39">
        <x:f t="shared" si="5"/>
        <x:v>49.667000000000002</x:v>
      </x:c>
      <x:c r="Q20" s="36" t="str">
        <x:f t="shared" si="6"/>
        <x:v>NO</x:v>
      </x:c>
      <x:c r="R20" s="36" t="s">
        <x:v>263</x:v>
      </x:c>
    </x:row>
    <x:row r="21" ht="31.049999237060547" customHeight="1">
      <x:c r="A21" s="37" t="s">
        <x:v>140</x:v>
      </x:c>
      <x:c r="B21" s="37" t="s">
        <x:v>186</x:v>
      </x:c>
      <x:c r="C21" s="37" t="s">
        <x:v>89</x:v>
      </x:c>
      <x:c r="D21" s="37" t="s">
        <x:v>98</x:v>
      </x:c>
      <x:c r="E21" s="37" t="s">
        <x:v>187</x:v>
      </x:c>
      <x:c r="F21" s="40">
        <x:v>6</x:v>
      </x:c>
      <x:c r="G21" s="40" t="n">
        <x:f>'03_Rendimientos'!K21</x:f>
        <x:v>8</x:v>
      </x:c>
      <x:c r="H21" s="40">
        <x:v>12</x:v>
      </x:c>
      <x:c r="I21" s="40">
        <x:f t="shared" si="0"/>
        <x:v>8.3333333333333339</x:v>
      </x:c>
      <x:c r="J21" s="40">
        <x:f t="shared" si="1"/>
        <x:v>1</x:v>
      </x:c>
      <x:c r="K21" s="40">
        <x:f t="shared" si="2"/>
        <x:v>1</x:v>
      </x:c>
      <x:c r="L21" s="40" t="n">
        <x:f>MAX(M17,M20)</x:f>
        <x:v>97.66666666666667</x:v>
      </x:c>
      <x:c r="M21" s="40">
        <x:f t="shared" si="3"/>
        <x:v>106</x:v>
      </x:c>
      <x:c r="N21" s="40">
        <x:f t="shared" si="4"/>
        <x:v>139.33333333333334</x:v>
      </x:c>
      <x:c r="O21" s="40" t="n">
        <x:f>MIN(N27)</x:f>
        <x:v>147.66666666666669</x:v>
      </x:c>
      <x:c r="P21" s="40">
        <x:f t="shared" si="5"/>
        <x:v>41.667000000000002</x:v>
      </x:c>
      <x:c r="Q21" s="37" t="str">
        <x:f t="shared" si="6"/>
        <x:v>NO</x:v>
      </x:c>
      <x:c r="R21" s="37" t="s">
        <x:v>264</x:v>
      </x:c>
    </x:row>
    <x:row r="22" ht="31.049999237060547" customHeight="1">
      <x:c r="A22" s="35" t="s">
        <x:v>141</x:v>
      </x:c>
      <x:c r="B22" s="35" t="s">
        <x:v>188</x:v>
      </x:c>
      <x:c r="C22" s="35" t="s">
        <x:v>100</x:v>
      </x:c>
      <x:c r="D22" s="35" t="s">
        <x:v>101</x:v>
      </x:c>
      <x:c r="E22" s="35" t="s">
        <x:v>189</x:v>
      </x:c>
      <x:c r="F22" s="38">
        <x:v>12</x:v>
      </x:c>
      <x:c r="G22" s="38" t="n">
        <x:f>'03_Rendimientos'!K22</x:f>
        <x:v>16</x:v>
      </x:c>
      <x:c r="H22" s="38">
        <x:v>24</x:v>
      </x:c>
      <x:c r="I22" s="38">
        <x:f t="shared" si="0"/>
        <x:v>16.666666666666668</x:v>
      </x:c>
      <x:c r="J22" s="38">
        <x:f t="shared" si="1"/>
        <x:v>4</x:v>
      </x:c>
      <x:c r="K22" s="38">
        <x:f t="shared" si="2"/>
        <x:v>2</x:v>
      </x:c>
      <x:c r="L22" s="38" t="n">
        <x:f>MAX(M17,M16)</x:f>
        <x:v>97.66666666666667</x:v>
      </x:c>
      <x:c r="M22" s="38">
        <x:f t="shared" si="3"/>
        <x:v>114.33333333333334</x:v>
      </x:c>
      <x:c r="N22" s="38">
        <x:f t="shared" si="4"/>
        <x:v>97.666666666666686</x:v>
      </x:c>
      <x:c r="O22" s="38" t="n">
        <x:f>MIN(N23,N24)</x:f>
        <x:v>114.33333333333336</x:v>
      </x:c>
      <x:c r="P22" s="38">
        <x:f t="shared" si="5"/>
        <x:v>0</x:v>
      </x:c>
      <x:c r="Q22" s="35" t="str">
        <x:f t="shared" si="6"/>
        <x:v>SÍ</x:v>
      </x:c>
      <x:c r="R22" s="35" t="s">
        <x:v>265</x:v>
      </x:c>
    </x:row>
    <x:row r="23" ht="31.049999237060547" customHeight="1">
      <x:c r="A23" s="35" t="s">
        <x:v>142</x:v>
      </x:c>
      <x:c r="B23" s="35" t="s">
        <x:v>191</x:v>
      </x:c>
      <x:c r="C23" s="35" t="s">
        <x:v>100</x:v>
      </x:c>
      <x:c r="D23" s="35" t="s">
        <x:v>102</x:v>
      </x:c>
      <x:c r="E23" s="35" t="s">
        <x:v>141</x:v>
      </x:c>
      <x:c r="F23" s="38">
        <x:v>9</x:v>
      </x:c>
      <x:c r="G23" s="38" t="n">
        <x:f>'03_Rendimientos'!K23</x:f>
        <x:v>12</x:v>
      </x:c>
      <x:c r="H23" s="38">
        <x:v>18</x:v>
      </x:c>
      <x:c r="I23" s="38">
        <x:f t="shared" si="0"/>
        <x:v>12.5</x:v>
      </x:c>
      <x:c r="J23" s="38">
        <x:f t="shared" si="1"/>
        <x:v>2.25</x:v>
      </x:c>
      <x:c r="K23" s="38">
        <x:f t="shared" si="2"/>
        <x:v>1.5</x:v>
      </x:c>
      <x:c r="L23" s="38" t="n">
        <x:f>MAX(M22)</x:f>
        <x:v>114.33333333333334</x:v>
      </x:c>
      <x:c r="M23" s="38">
        <x:f t="shared" si="3"/>
        <x:v>126.83333333333334</x:v>
      </x:c>
      <x:c r="N23" s="38">
        <x:f t="shared" si="4"/>
        <x:v>114.33333333333336</x:v>
      </x:c>
      <x:c r="O23" s="38" t="n">
        <x:f>MIN(N25)</x:f>
        <x:v>126.83333333333336</x:v>
      </x:c>
      <x:c r="P23" s="38">
        <x:f t="shared" si="5"/>
        <x:v>0</x:v>
      </x:c>
      <x:c r="Q23" s="35" t="str">
        <x:f t="shared" si="6"/>
        <x:v>SÍ</x:v>
      </x:c>
      <x:c r="R23" s="35" t="s">
        <x:v>266</x:v>
      </x:c>
    </x:row>
    <x:row r="24" ht="31.049999237060547" customHeight="1">
      <x:c r="A24" s="36" t="s">
        <x:v>143</x:v>
      </x:c>
      <x:c r="B24" s="36" t="s">
        <x:v>192</x:v>
      </x:c>
      <x:c r="C24" s="36" t="s">
        <x:v>100</x:v>
      </x:c>
      <x:c r="D24" s="36" t="s">
        <x:v>103</x:v>
      </x:c>
      <x:c r="E24" s="36" t="s">
        <x:v>141</x:v>
      </x:c>
      <x:c r="F24" s="39">
        <x:v>8</x:v>
      </x:c>
      <x:c r="G24" s="39" t="n">
        <x:f>'03_Rendimientos'!K24</x:f>
        <x:v>10</x:v>
      </x:c>
      <x:c r="H24" s="39">
        <x:v>15</x:v>
      </x:c>
      <x:c r="I24" s="39">
        <x:f t="shared" si="0"/>
        <x:v>10.5</x:v>
      </x:c>
      <x:c r="J24" s="39">
        <x:f t="shared" si="1"/>
        <x:v>1.3611111111111114</x:v>
      </x:c>
      <x:c r="K24" s="39">
        <x:f t="shared" si="2"/>
        <x:v>1.1666666666666667</x:v>
      </x:c>
      <x:c r="L24" s="39" t="n">
        <x:f>MAX(M22)</x:f>
        <x:v>114.33333333333334</x:v>
      </x:c>
      <x:c r="M24" s="39">
        <x:f t="shared" si="3"/>
        <x:v>124.83333333333334</x:v>
      </x:c>
      <x:c r="N24" s="39">
        <x:f t="shared" si="4"/>
        <x:v>116.33333333333336</x:v>
      </x:c>
      <x:c r="O24" s="39" t="n">
        <x:f>MIN(N25)</x:f>
        <x:v>126.83333333333336</x:v>
      </x:c>
      <x:c r="P24" s="39">
        <x:f t="shared" si="5"/>
        <x:v>2</x:v>
      </x:c>
      <x:c r="Q24" s="36" t="str">
        <x:f t="shared" si="6"/>
        <x:v>NO</x:v>
      </x:c>
      <x:c r="R24" s="36" t="s">
        <x:v>267</x:v>
      </x:c>
    </x:row>
    <x:row r="25" ht="31.049999237060547" customHeight="1">
      <x:c r="A25" s="35" t="s">
        <x:v>144</x:v>
      </x:c>
      <x:c r="B25" s="35" t="s">
        <x:v>193</x:v>
      </x:c>
      <x:c r="C25" s="35" t="s">
        <x:v>100</x:v>
      </x:c>
      <x:c r="D25" s="35" t="s">
        <x:v>104</x:v>
      </x:c>
      <x:c r="E25" s="35" t="s">
        <x:v>194</x:v>
      </x:c>
      <x:c r="F25" s="38">
        <x:v>15</x:v>
      </x:c>
      <x:c r="G25" s="38" t="n">
        <x:f>'03_Rendimientos'!K25</x:f>
        <x:v>20</x:v>
      </x:c>
      <x:c r="H25" s="38">
        <x:v>30</x:v>
      </x:c>
      <x:c r="I25" s="38">
        <x:f t="shared" si="0"/>
        <x:v>20.833333333333332</x:v>
      </x:c>
      <x:c r="J25" s="38">
        <x:f t="shared" si="1"/>
        <x:v>6.25</x:v>
      </x:c>
      <x:c r="K25" s="38">
        <x:f t="shared" si="2"/>
        <x:v>2.5</x:v>
      </x:c>
      <x:c r="L25" s="38" t="n">
        <x:f>MAX(M23,M24)</x:f>
        <x:v>126.83333333333334</x:v>
      </x:c>
      <x:c r="M25" s="38">
        <x:f t="shared" si="3"/>
        <x:v>147.66666666666669</x:v>
      </x:c>
      <x:c r="N25" s="38">
        <x:f t="shared" si="4"/>
        <x:v>126.83333333333336</x:v>
      </x:c>
      <x:c r="O25" s="38" t="n">
        <x:f>MIN(N27)</x:f>
        <x:v>147.66666666666669</x:v>
      </x:c>
      <x:c r="P25" s="38">
        <x:f t="shared" si="5"/>
        <x:v>0</x:v>
      </x:c>
      <x:c r="Q25" s="35" t="str">
        <x:f t="shared" si="6"/>
        <x:v>SÍ</x:v>
      </x:c>
      <x:c r="R25" s="35" t="s">
        <x:v>268</x:v>
      </x:c>
    </x:row>
    <x:row r="26" ht="31.049999237060547" customHeight="1">
      <x:c r="A26" s="36" t="s">
        <x:v>145</x:v>
      </x:c>
      <x:c r="B26" s="36" t="s">
        <x:v>195</x:v>
      </x:c>
      <x:c r="C26" s="36" t="s">
        <x:v>100</x:v>
      </x:c>
      <x:c r="D26" s="36" t="s">
        <x:v>105</x:v>
      </x:c>
      <x:c r="E26" s="36" t="s">
        <x:v>196</x:v>
      </x:c>
      <x:c r="F26" s="39">
        <x:v>12</x:v>
      </x:c>
      <x:c r="G26" s="39" t="n">
        <x:f>'03_Rendimientos'!K26</x:f>
        <x:v>16</x:v>
      </x:c>
      <x:c r="H26" s="39">
        <x:v>24</x:v>
      </x:c>
      <x:c r="I26" s="39">
        <x:f t="shared" si="0"/>
        <x:v>16.666666666666668</x:v>
      </x:c>
      <x:c r="J26" s="39">
        <x:f t="shared" si="1"/>
        <x:v>4</x:v>
      </x:c>
      <x:c r="K26" s="39">
        <x:f t="shared" si="2"/>
        <x:v>2</x:v>
      </x:c>
      <x:c r="L26" s="39" t="n">
        <x:f>MAX(M15,M16)</x:f>
        <x:v>83.33333333333334</x:v>
      </x:c>
      <x:c r="M26" s="39">
        <x:f t="shared" si="3"/>
        <x:v>100.00000000000001</x:v>
      </x:c>
      <x:c r="N26" s="39">
        <x:f t="shared" si="4"/>
        <x:v>131.00000000000003</x:v>
      </x:c>
      <x:c r="O26" s="39" t="n">
        <x:f>MIN(N27)</x:f>
        <x:v>147.66666666666669</x:v>
      </x:c>
      <x:c r="P26" s="39">
        <x:f t="shared" si="5"/>
        <x:v>47.667000000000002</x:v>
      </x:c>
      <x:c r="Q26" s="36" t="str">
        <x:f t="shared" si="6"/>
        <x:v>NO</x:v>
      </x:c>
      <x:c r="R26" s="36" t="s">
        <x:v>269</x:v>
      </x:c>
    </x:row>
    <x:row r="27" ht="31.049999237060547" customHeight="1">
      <x:c r="A27" s="35" t="s">
        <x:v>146</x:v>
      </x:c>
      <x:c r="B27" s="35" t="s">
        <x:v>197</x:v>
      </x:c>
      <x:c r="C27" s="35" t="s">
        <x:v>100</x:v>
      </x:c>
      <x:c r="D27" s="35" t="s">
        <x:v>106</x:v>
      </x:c>
      <x:c r="E27" s="35" t="s">
        <x:v>198</x:v>
      </x:c>
      <x:c r="F27" s="38">
        <x:v>5</x:v>
      </x:c>
      <x:c r="G27" s="38" t="n">
        <x:f>'03_Rendimientos'!K27</x:f>
        <x:v>7</x:v>
      </x:c>
      <x:c r="H27" s="38">
        <x:v>12</x:v>
      </x:c>
      <x:c r="I27" s="38">
        <x:f t="shared" si="0"/>
        <x:v>7.5</x:v>
      </x:c>
      <x:c r="J27" s="38">
        <x:f t="shared" si="1"/>
        <x:v>1.3611111111111114</x:v>
      </x:c>
      <x:c r="K27" s="38">
        <x:f t="shared" si="2"/>
        <x:v>1.1666666666666667</x:v>
      </x:c>
      <x:c r="L27" s="38" t="n">
        <x:f>MAX(M25,M26,M21)</x:f>
        <x:v>147.66666666666669</x:v>
      </x:c>
      <x:c r="M27" s="38">
        <x:f t="shared" si="3"/>
        <x:v>155.16666666666669</x:v>
      </x:c>
      <x:c r="N27" s="38">
        <x:f t="shared" si="4"/>
        <x:v>147.66666666666669</x:v>
      </x:c>
      <x:c r="O27" s="38" t="n">
        <x:f>O28</x:f>
        <x:v>155.16666666666669</x:v>
      </x:c>
      <x:c r="P27" s="38">
        <x:f t="shared" si="5"/>
        <x:v>0</x:v>
      </x:c>
      <x:c r="Q27" s="35" t="str">
        <x:f t="shared" si="6"/>
        <x:v>SÍ</x:v>
      </x:c>
      <x:c r="R27" s="35" t="s">
        <x:v>270</x:v>
      </x:c>
    </x:row>
    <x:row r="28" ht="31.049999237060547" customHeight="1">
      <x:c r="A28" s="35" t="s">
        <x:v>165</x:v>
      </x:c>
      <x:c r="B28" s="35" t="s">
        <x:v>161</x:v>
      </x:c>
      <x:c r="C28" s="35" t="s">
        <x:v>161</x:v>
      </x:c>
      <x:c r="D28" s="35" t="s">
        <x:v>271</x:v>
      </x:c>
      <x:c r="E28" s="35" t="s">
        <x:v>146</x:v>
      </x:c>
      <x:c r="F28" s="38">
        <x:v>0</x:v>
      </x:c>
      <x:c r="G28" s="38">
        <x:v>0</x:v>
      </x:c>
      <x:c r="H28" s="38">
        <x:v>0</x:v>
      </x:c>
      <x:c r="I28" s="38">
        <x:v>0</x:v>
      </x:c>
      <x:c r="J28" s="38">
        <x:v>0</x:v>
      </x:c>
      <x:c r="K28" s="38">
        <x:v>0</x:v>
      </x:c>
      <x:c r="L28" s="38" t="n">
        <x:f>M28</x:f>
        <x:v>155.16666666666669</x:v>
      </x:c>
      <x:c r="M28" s="38" t="n">
        <x:f>MAX(M6:M27)</x:f>
        <x:v>155.16666666666669</x:v>
      </x:c>
      <x:c r="N28" s="38" t="n">
        <x:f>M28</x:f>
        <x:v>155.16666666666669</x:v>
      </x:c>
      <x:c r="O28" s="38" t="n">
        <x:f>M28</x:f>
        <x:v>155.16666666666669</x:v>
      </x:c>
      <x:c r="P28" s="38">
        <x:v>0</x:v>
      </x:c>
      <x:c r="Q28" s="35" t="s">
        <x:v>200</x:v>
      </x:c>
      <x:c r="R28" s="35" t="s">
        <x:v>272</x:v>
      </x:c>
    </x:row>
    <x:row r="31" ht="15.600000381469727">
      <x:c r="A31" s="149" t="s">
        <x:v>273</x:v>
      </x:c>
      <x:c r="B31" s="149"/>
      <x:c r="C31" s="149"/>
      <x:c r="D31" s="149"/>
      <x:c r="E31" s="149"/>
      <x:c r="F31" s="149"/>
      <x:c r="G31" s="149"/>
      <x:c r="H31" s="149"/>
      <x:c r="I31" s="149"/>
      <x:c r="J31" s="149"/>
      <x:c r="K31" s="149"/>
      <x:c r="L31" s="149"/>
      <x:c r="M31" s="149"/>
      <x:c r="N31" s="149"/>
      <x:c r="O31" s="149"/>
      <x:c r="P31" s="149"/>
      <x:c r="Q31" s="149"/>
      <x:c r="R31" s="149"/>
    </x:row>
    <x:row r="32">
      <x:c r="A32" s="24" t="s">
        <x:v>274</x:v>
      </x:c>
      <x:c r="B32" s="24" t="s">
        <x:v>275</x:v>
      </x:c>
      <x:c r="C32" s="24" t="s">
        <x:v>59</x:v>
      </x:c>
      <x:c r="D32" s="24" t="s">
        <x:v>123</x:v>
      </x:c>
      <x:c r="F32" s="176" t="s">
        <x:v>276</x:v>
      </x:c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  <x:c r="R32" s="176"/>
    </x:row>
    <x:row r="33">
      <x:c r="A33" s="25" t="s">
        <x:v>277</x:v>
      </x:c>
      <x:c r="B33" s="25">
        <x:v>150</x:v>
      </x:c>
      <x:c r="C33" s="25" t="s">
        <x:v>278</x:v>
      </x:c>
      <x:c r="D33" s="25" t="s">
        <x:v>279</x:v>
      </x:c>
      <x:c r="F33" s="172" t="s">
        <x:v>280</x:v>
      </x:c>
      <x:c r="G33" s="172"/>
      <x:c r="H33" s="172"/>
      <x:c r="I33" s="172"/>
      <x:c r="J33" s="172"/>
      <x:c r="K33" s="172"/>
      <x:c r="L33" s="172"/>
      <x:c r="M33" s="172"/>
      <x:c r="N33" s="172"/>
      <x:c r="O33" s="172"/>
      <x:c r="P33" s="172"/>
      <x:c r="Q33" s="172"/>
      <x:c r="R33" s="172"/>
    </x:row>
    <x:row r="34">
      <x:c r="A34" s="25" t="s">
        <x:v>281</x:v>
      </x:c>
      <x:c r="B34" s="25" t="n">
        <x:f>M28</x:f>
        <x:v>155.16666666666669</x:v>
      </x:c>
      <x:c r="C34" s="25" t="s">
        <x:v>278</x:v>
      </x:c>
      <x:c r="D34" s="25" t="s">
        <x:v>282</x:v>
      </x:c>
      <x:c r="F34" s="172"/>
      <x:c r="G34" s="172"/>
      <x:c r="H34" s="172"/>
      <x:c r="I34" s="172"/>
      <x:c r="J34" s="172"/>
      <x:c r="K34" s="172"/>
      <x:c r="L34" s="172"/>
      <x:c r="M34" s="172"/>
      <x:c r="N34" s="172"/>
      <x:c r="O34" s="172"/>
      <x:c r="P34" s="172"/>
      <x:c r="Q34" s="172"/>
      <x:c r="R34" s="172"/>
    </x:row>
    <x:row r="35">
      <x:c r="A35" s="25" t="s">
        <x:v>283</x:v>
      </x:c>
      <x:c r="B35" s="25" t="n">
        <x:f>SQRT(SUMIF(Q6:Q27,"SÍ",J6:J27))</x:f>
        <x:v>5.230784942158405</x:v>
      </x:c>
      <x:c r="C35" s="25" t="s">
        <x:v>278</x:v>
      </x:c>
      <x:c r="D35" s="25" t="s">
        <x:v>284</x:v>
      </x:c>
    </x:row>
    <x:row r="36">
      <x:c r="A36" s="25" t="s">
        <x:v>285</x:v>
      </x:c>
      <x:c r="B36" s="49" t="n">
        <x:f>NORMDIST('14_Parametros'!B6,B34,B35,TRUE)</x:f>
        <x:v>0.1616394775650002</x:v>
      </x:c>
      <x:c r="C36" s="25" t="s">
        <x:v>286</x:v>
      </x:c>
      <x:c r="D36" s="25" t="s">
        <x:v>287</x:v>
      </x:c>
      <x:c r="F36" s="155" t="s">
        <x:v>288</x:v>
      </x:c>
      <x:c r="G36" s="156"/>
      <x:c r="H36" s="156"/>
      <x:c r="I36" s="156"/>
      <x:c r="J36" s="156"/>
      <x:c r="K36" s="156"/>
      <x:c r="L36" s="156"/>
      <x:c r="M36" s="156"/>
      <x:c r="N36" s="156"/>
      <x:c r="O36" s="156"/>
      <x:c r="P36" s="156"/>
      <x:c r="Q36" s="156"/>
      <x:c r="R36" s="157"/>
    </x:row>
    <x:row r="37">
      <x:c r="F37" s="173"/>
      <x:c r="G37" s="174"/>
      <x:c r="H37" s="174"/>
      <x:c r="I37" s="174"/>
      <x:c r="J37" s="174"/>
      <x:c r="K37" s="174"/>
      <x:c r="L37" s="174"/>
      <x:c r="M37" s="174"/>
      <x:c r="N37" s="174"/>
      <x:c r="O37" s="174"/>
      <x:c r="P37" s="174"/>
      <x:c r="Q37" s="174"/>
      <x:c r="R37" s="175"/>
    </x:row>
    <x:row r="38">
      <x:c r="F38" s="158"/>
      <x:c r="G38" s="159"/>
      <x:c r="H38" s="159"/>
      <x:c r="I38" s="159"/>
      <x:c r="J38" s="159"/>
      <x:c r="K38" s="159"/>
      <x:c r="L38" s="159"/>
      <x:c r="M38" s="159"/>
      <x:c r="N38" s="159"/>
      <x:c r="O38" s="159"/>
      <x:c r="P38" s="159"/>
      <x:c r="Q38" s="159"/>
      <x:c r="R38" s="160"/>
    </x:row>
    <x:row r="44" ht="28.049999237060547" customHeight="1">
      <x:c r="A44" s="169" t="s">
        <x:v>289</x:v>
      </x:c>
      <x:c r="B44" s="169"/>
      <x:c r="C44" s="169"/>
      <x:c r="D44" s="169"/>
      <x:c r="E44" s="169"/>
      <x:c r="F44" s="169"/>
      <x:c r="G44" s="169"/>
      <x:c r="H44" s="169"/>
      <x:c r="I44" s="169"/>
      <x:c r="J44" s="169"/>
      <x:c r="K44" s="169"/>
      <x:c r="L44" s="169"/>
      <x:c r="M44" s="169"/>
      <x:c r="N44" s="169"/>
    </x:row>
    <x:row r="45" ht="37.95000076293945" customHeight="1">
      <x:c r="A45" s="153" t="s">
        <x:v>209</x:v>
      </x:c>
      <x:c r="B45" s="153"/>
      <x:c r="C45" s="153"/>
      <x:c r="D45" s="153"/>
      <x:c r="E45" s="153"/>
      <x:c r="F45" s="153"/>
      <x:c r="G45" s="153"/>
      <x:c r="H45" s="153"/>
      <x:c r="I45" s="153"/>
      <x:c r="J45" s="153"/>
      <x:c r="K45" s="153"/>
      <x:c r="L45" s="153"/>
      <x:c r="M45" s="153"/>
      <x:c r="N45" s="153"/>
    </x:row>
    <x:row r="47" ht="43.95000076293945" customHeight="1">
      <x:c r="A47" s="50" t="s">
        <x:v>117</x:v>
      </x:c>
      <x:c r="B47" s="50" t="s">
        <x:v>210</x:v>
      </x:c>
      <x:c r="C47" s="50" t="s">
        <x:v>211</x:v>
      </x:c>
      <x:c r="D47" s="50" t="s">
        <x:v>57</x:v>
      </x:c>
      <x:c r="E47" s="50" t="s">
        <x:v>152</x:v>
      </x:c>
      <x:c r="F47" s="50" t="s">
        <x:v>153</x:v>
      </x:c>
      <x:c r="G47" s="50" t="s">
        <x:v>154</x:v>
      </x:c>
      <x:c r="H47" s="50" t="s">
        <x:v>155</x:v>
      </x:c>
      <x:c r="I47" s="50" t="s">
        <x:v>212</x:v>
      </x:c>
      <x:c r="J47" s="50" t="s">
        <x:v>158</x:v>
      </x:c>
    </x:row>
    <x:row r="48" ht="45" customHeight="1">
      <x:c r="A48" s="52" t="s">
        <x:v>141</x:v>
      </x:c>
      <x:c r="B48" s="78" t="n">
        <x:f t="shared" ref="B48:B53" si="7">I22</x:f>
        <x:v>16.666666666666668</x:v>
      </x:c>
      <x:c r="C48" s="52" t="s">
        <x:v>213</x:v>
      </x:c>
      <x:c r="D48" s="52" t="str">
        <x:f>'04_CPM_Proyecto_Completo'!D22</x:f>
        <x:v>Revestimientos interiores</x:v>
      </x:c>
      <x:c r="E48" s="77" t="n">
        <x:f>0</x:f>
        <x:v>0</x:v>
      </x:c>
      <x:c r="F48" s="77" t="n">
        <x:f t="shared" ref="F48:F53" si="8">E48+B48</x:f>
        <x:v>16.666666666666668</x:v>
      </x:c>
      <x:c r="G48" s="77" t="n">
        <x:f t="shared" ref="G48:G53" si="9">H48-B48</x:f>
        <x:v>0</x:v>
      </x:c>
      <x:c r="H48" s="77" t="n">
        <x:f>MIN(G49,G50)</x:f>
        <x:v>16.666666666666668</x:v>
      </x:c>
      <x:c r="I48" s="77" t="n">
        <x:f t="shared" ref="I48:I53" si="10">ROUND(G48-E48,6)</x:f>
        <x:v>0</x:v>
      </x:c>
      <x:c r="J48" s="52" t="str">
        <x:f t="shared" ref="J48:J53" si="11">IF(ABS(I48)&lt;0.00001,"SÍ","NO")</x:f>
        <x:v>SÍ</x:v>
      </x:c>
    </x:row>
    <x:row r="49" ht="45" customHeight="1">
      <x:c r="A49" s="51" t="s">
        <x:v>142</x:v>
      </x:c>
      <x:c r="B49" s="79">
        <x:f t="shared" si="7"/>
        <x:v>12.5</x:v>
      </x:c>
      <x:c r="C49" s="51" t="s">
        <x:v>141</x:v>
      </x:c>
      <x:c r="D49" s="51" t="str">
        <x:f>'04_CPM_Proyecto_Completo'!D23</x:f>
        <x:v>Cielos y elementos complementarios</x:v>
      </x:c>
      <x:c r="E49" s="76" t="n">
        <x:f>MAX(F48)</x:f>
        <x:v>16.666666666666668</x:v>
      </x:c>
      <x:c r="F49" s="76">
        <x:f t="shared" si="8"/>
        <x:v>29.166666666666668</x:v>
      </x:c>
      <x:c r="G49" s="76">
        <x:f t="shared" si="9"/>
        <x:v>16.666666666666668</x:v>
      </x:c>
      <x:c r="H49" s="76" t="n">
        <x:f>MIN(G51)</x:f>
        <x:v>29.166666666666668</x:v>
      </x:c>
      <x:c r="I49" s="76">
        <x:f t="shared" si="10"/>
        <x:v>0</x:v>
      </x:c>
      <x:c r="J49" s="51" t="str">
        <x:f t="shared" si="11"/>
        <x:v>SÍ</x:v>
      </x:c>
    </x:row>
    <x:row r="50" ht="45" customHeight="1">
      <x:c r="A50" s="52" t="s">
        <x:v>143</x:v>
      </x:c>
      <x:c r="B50" s="78">
        <x:f t="shared" si="7"/>
        <x:v>10.5</x:v>
      </x:c>
      <x:c r="C50" s="52" t="s">
        <x:v>141</x:v>
      </x:c>
      <x:c r="D50" s="52" t="str">
        <x:f>'04_CPM_Proyecto_Completo'!D24</x:f>
        <x:v>Pavimentos</x:v>
      </x:c>
      <x:c r="E50" s="77" t="n">
        <x:f>MAX(F48)</x:f>
        <x:v>16.666666666666668</x:v>
      </x:c>
      <x:c r="F50" s="77">
        <x:f t="shared" si="8"/>
        <x:v>27.166666666666668</x:v>
      </x:c>
      <x:c r="G50" s="77">
        <x:f t="shared" si="9"/>
        <x:v>18.666666666666668</x:v>
      </x:c>
      <x:c r="H50" s="77" t="n">
        <x:f>MIN(G51)</x:f>
        <x:v>29.166666666666668</x:v>
      </x:c>
      <x:c r="I50" s="77">
        <x:f t="shared" si="10"/>
        <x:v>2</x:v>
      </x:c>
      <x:c r="J50" s="52" t="str">
        <x:f t="shared" si="11"/>
        <x:v>NO</x:v>
      </x:c>
    </x:row>
    <x:row r="51" ht="45" customHeight="1">
      <x:c r="A51" s="51" t="s">
        <x:v>144</x:v>
      </x:c>
      <x:c r="B51" s="79">
        <x:f t="shared" si="7"/>
        <x:v>20.833333333333332</x:v>
      </x:c>
      <x:c r="C51" s="51" t="s">
        <x:v>194</x:v>
      </x:c>
      <x:c r="D51" s="51" t="str">
        <x:f>'04_CPM_Proyecto_Completo'!D25</x:f>
        <x:v>Pinturas interiores y exteriores</x:v>
      </x:c>
      <x:c r="E51" s="76" t="n">
        <x:f>MAX(F49,F50)</x:f>
        <x:v>29.166666666666668</x:v>
      </x:c>
      <x:c r="F51" s="76">
        <x:f t="shared" si="8"/>
        <x:v>50</x:v>
      </x:c>
      <x:c r="G51" s="76">
        <x:f t="shared" si="9"/>
        <x:v>29.166666666666668</x:v>
      </x:c>
      <x:c r="H51" s="76" t="n">
        <x:f>MIN(G53)</x:f>
        <x:v>50</x:v>
      </x:c>
      <x:c r="I51" s="76">
        <x:f t="shared" si="10"/>
        <x:v>0</x:v>
      </x:c>
      <x:c r="J51" s="51" t="str">
        <x:f t="shared" si="11"/>
        <x:v>SÍ</x:v>
      </x:c>
    </x:row>
    <x:row r="52" ht="45" customHeight="1">
      <x:c r="A52" s="52" t="s">
        <x:v>145</x:v>
      </x:c>
      <x:c r="B52" s="78">
        <x:f t="shared" si="7"/>
        <x:v>16.666666666666668</x:v>
      </x:c>
      <x:c r="C52" s="52" t="s">
        <x:v>213</x:v>
      </x:c>
      <x:c r="D52" s="52" t="str">
        <x:f>'04_CPM_Proyecto_Completo'!D26</x:f>
        <x:v>Puertas, ventanas y quincallería</x:v>
      </x:c>
      <x:c r="E52" s="77" t="n">
        <x:f>0</x:f>
        <x:v>0</x:v>
      </x:c>
      <x:c r="F52" s="77">
        <x:f t="shared" si="8"/>
        <x:v>16.666666666666668</x:v>
      </x:c>
      <x:c r="G52" s="77">
        <x:f t="shared" si="9"/>
        <x:v>33.333333333333329</x:v>
      </x:c>
      <x:c r="H52" s="77" t="n">
        <x:f>MIN(G53)</x:f>
        <x:v>50</x:v>
      </x:c>
      <x:c r="I52" s="77">
        <x:f t="shared" si="10"/>
        <x:v>33.333333000000003</x:v>
      </x:c>
      <x:c r="J52" s="52" t="str">
        <x:f t="shared" si="11"/>
        <x:v>NO</x:v>
      </x:c>
    </x:row>
    <x:row r="53" ht="45" customHeight="1">
      <x:c r="A53" s="51" t="s">
        <x:v>146</x:v>
      </x:c>
      <x:c r="B53" s="79">
        <x:f t="shared" si="7"/>
        <x:v>7.5</x:v>
      </x:c>
      <x:c r="C53" s="51" t="s">
        <x:v>290</x:v>
      </x:c>
      <x:c r="D53" s="51" t="str">
        <x:f>'04_CPM_Proyecto_Completo'!D27</x:f>
        <x:v>Limpieza, remates y entrega</x:v>
      </x:c>
      <x:c r="E53" s="76" t="n">
        <x:f>MAX(F51,F52)</x:f>
        <x:v>50</x:v>
      </x:c>
      <x:c r="F53" s="76">
        <x:f t="shared" si="8"/>
        <x:v>57.5</x:v>
      </x:c>
      <x:c r="G53" s="76">
        <x:f t="shared" si="9"/>
        <x:v>50</x:v>
      </x:c>
      <x:c r="H53" s="76" t="n">
        <x:f>F54</x:f>
        <x:v>57.5</x:v>
      </x:c>
      <x:c r="I53" s="76">
        <x:f t="shared" si="10"/>
        <x:v>0</x:v>
      </x:c>
      <x:c r="J53" s="51" t="str">
        <x:f t="shared" si="11"/>
        <x:v>SÍ</x:v>
      </x:c>
    </x:row>
    <x:row r="54" ht="45" customHeight="1">
      <x:c r="A54" s="52"/>
      <x:c r="B54" s="78"/>
      <x:c r="C54" s="52"/>
      <x:c r="D54" s="52" t="s">
        <x:v>214</x:v>
      </x:c>
      <x:c r="E54" s="77"/>
      <x:c r="F54" s="77" t="n">
        <x:f>MAX(F48:F53)</x:f>
        <x:v>57.5</x:v>
      </x:c>
      <x:c r="G54" s="77"/>
      <x:c r="H54" s="77"/>
      <x:c r="I54" s="77"/>
      <x:c r="J54" s="52"/>
    </x:row>
    <x:row r="57" ht="28.049999237060547" customHeight="1">
      <x:c r="A57" s="169" t="s">
        <x:v>291</x:v>
      </x:c>
      <x:c r="B57" s="169"/>
      <x:c r="C57" s="169"/>
      <x:c r="D57" s="169"/>
      <x:c r="E57" s="169"/>
      <x:c r="F57" s="169"/>
      <x:c r="G57" s="169"/>
      <x:c r="H57" s="169"/>
      <x:c r="I57" s="169"/>
      <x:c r="J57" s="169"/>
      <x:c r="K57" s="169"/>
      <x:c r="L57" s="169"/>
      <x:c r="M57" s="169"/>
      <x:c r="N57" s="169"/>
    </x:row>
    <x:row r="59" ht="24" customHeight="1">
      <x:c r="A59" s="170" t="str">
        <x:f>A48&amp;" | d="&amp;TEXT(B48,"0.00")</x:f>
        <x:v>Q | d=16.67</x:v>
      </x:c>
      <x:c r="B59" s="170"/>
      <x:c r="D59" s="170" t="str">
        <x:f>A49&amp;" | d="&amp;TEXT(B49,"0.00")</x:f>
        <x:v>R | d=12.50</x:v>
      </x:c>
      <x:c r="E59" s="170"/>
      <x:c r="G59" s="170" t="str">
        <x:f>A51&amp;" | d="&amp;TEXT(B51,"0.00")</x:f>
        <x:v>T | d=20.83</x:v>
      </x:c>
      <x:c r="H59" s="170"/>
      <x:c r="J59" s="170" t="str">
        <x:f>A53&amp;" | d="&amp;TEXT(B53,"0.00")</x:f>
        <x:v>V | d=7.50</x:v>
      </x:c>
      <x:c r="K59" s="170"/>
    </x:row>
    <x:row r="60" ht="24" customHeight="1">
      <x:c r="A60" s="170" t="str">
        <x:f>"IT "&amp;TEXT(E48,"0.00")&amp;" | FT "&amp;TEXT(F48,"0.00")</x:f>
        <x:v>IT 0.00 | FT 16.67</x:v>
      </x:c>
      <x:c r="B60" s="170"/>
      <x:c r="C60" t="s">
        <x:v>216</x:v>
      </x:c>
      <x:c r="D60" s="170" t="str">
        <x:f>"IT "&amp;TEXT(E49,"0.00")&amp;" | FT "&amp;TEXT(F49,"0.00")</x:f>
        <x:v>IT 16.67 | FT 29.17</x:v>
      </x:c>
      <x:c r="E60" s="170"/>
      <x:c r="F60" t="s">
        <x:v>216</x:v>
      </x:c>
      <x:c r="G60" s="170" t="str">
        <x:f>"IT "&amp;TEXT(E51,"0.00")&amp;" | FT "&amp;TEXT(F51,"0.00")</x:f>
        <x:v>IT 29.17 | FT 50.00</x:v>
      </x:c>
      <x:c r="H60" s="170"/>
      <x:c r="I60" t="s">
        <x:v>216</x:v>
      </x:c>
      <x:c r="J60" s="170" t="str">
        <x:f>"IT "&amp;TEXT(E53,"0.00")&amp;" | FT "&amp;TEXT(F53,"0.00")</x:f>
        <x:v>IT 50.00 | FT 57.50</x:v>
      </x:c>
      <x:c r="K60" s="170"/>
    </x:row>
    <x:row r="61" ht="24" customHeight="1">
      <x:c r="A61" s="170" t="str">
        <x:f>"ITa "&amp;TEXT(G48,"0.00")&amp;" | FTa "&amp;TEXT(H48,"0.00")</x:f>
        <x:v>ITa 0.00 | FTa 16.67</x:v>
      </x:c>
      <x:c r="B61" s="170"/>
      <x:c r="D61" s="170" t="str">
        <x:f>"ITa "&amp;TEXT(G49,"0.00")&amp;" | FTa "&amp;TEXT(H49,"0.00")</x:f>
        <x:v>ITa 16.67 | FTa 29.17</x:v>
      </x:c>
      <x:c r="E61" s="170"/>
      <x:c r="G61" s="170" t="str">
        <x:f>"ITa "&amp;TEXT(G51,"0.00")&amp;" | FTa "&amp;TEXT(H51,"0.00")</x:f>
        <x:v>ITa 29.17 | FTa 50.00</x:v>
      </x:c>
      <x:c r="H61" s="170"/>
      <x:c r="J61" s="170" t="str">
        <x:f>"ITa "&amp;TEXT(G53,"0.00")&amp;" | FTa "&amp;TEXT(H53,"0.00")</x:f>
        <x:v>ITa 50.00 | FTa 57.50</x:v>
      </x:c>
      <x:c r="K61" s="170"/>
    </x:row>
    <x:row r="62" ht="24" customHeight="1">
      <x:c r="A62" s="170" t="str">
        <x:f>"Holgura "&amp;TEXT(I48,"0.00")</x:f>
        <x:v>Holgura 0.00</x:v>
      </x:c>
      <x:c r="B62" s="170"/>
      <x:c r="D62" s="170" t="str">
        <x:f>"Holgura "&amp;TEXT(I49,"0.00")</x:f>
        <x:v>Holgura 0.00</x:v>
      </x:c>
      <x:c r="E62" s="170"/>
      <x:c r="G62" s="170" t="str">
        <x:f>"Holgura "&amp;TEXT(I51,"0.00")</x:f>
        <x:v>Holgura 0.00</x:v>
      </x:c>
      <x:c r="H62" s="170"/>
      <x:c r="J62" s="170" t="str">
        <x:f>"Holgura "&amp;TEXT(I53,"0.00")</x:f>
        <x:v>Holgura 0.00</x:v>
      </x:c>
      <x:c r="K62" s="170"/>
    </x:row>
    <x:row r="64">
      <x:c r="D64" t="s">
        <x:v>292</x:v>
      </x:c>
    </x:row>
    <x:row r="66" ht="24" customHeight="1">
      <x:c r="D66" s="170" t="str">
        <x:f>A50&amp;" | d="&amp;TEXT(B50,"0.00")</x:f>
        <x:v>S | d=10.50</x:v>
      </x:c>
      <x:c r="E66" s="170"/>
      <x:c r="G66" s="170" t="str">
        <x:f>A52&amp;" | d="&amp;TEXT(B52,"0.00")</x:f>
        <x:v>U | d=16.67</x:v>
      </x:c>
      <x:c r="H66" s="170"/>
    </x:row>
    <x:row r="67" ht="24" customHeight="1">
      <x:c r="D67" s="170" t="str">
        <x:f>"IT "&amp;TEXT(E50,"0.00")&amp;" | FT "&amp;TEXT(F50,"0.00")</x:f>
        <x:v>IT 16.67 | FT 27.17</x:v>
      </x:c>
      <x:c r="E67" s="170"/>
      <x:c r="G67" s="170" t="str">
        <x:f>"IT "&amp;TEXT(E52,"0.00")&amp;" | FT "&amp;TEXT(F52,"0.00")</x:f>
        <x:v>IT 0.00 | FT 16.67</x:v>
      </x:c>
      <x:c r="H67" s="170"/>
    </x:row>
    <x:row r="68" ht="24" customHeight="1">
      <x:c r="D68" s="170" t="str">
        <x:f>"ITa "&amp;TEXT(G50,"0.00")&amp;" | FTa "&amp;TEXT(H50,"0.00")</x:f>
        <x:v>ITa 18.67 | FTa 29.17</x:v>
      </x:c>
      <x:c r="E68" s="170"/>
      <x:c r="G68" s="170" t="str">
        <x:f>"ITa "&amp;TEXT(G52,"0.00")&amp;" | FTa "&amp;TEXT(H52,"0.00")</x:f>
        <x:v>ITa 33.33 | FTa 50.00</x:v>
      </x:c>
      <x:c r="H68" s="170"/>
    </x:row>
    <x:row r="69" ht="24" customHeight="1">
      <x:c r="D69" s="170" t="str">
        <x:f>"Holgura "&amp;TEXT(I50,"0.00")</x:f>
        <x:v>Holgura 2.00</x:v>
      </x:c>
      <x:c r="E69" s="170"/>
      <x:c r="G69" s="170" t="str">
        <x:f>"Holgura "&amp;TEXT(I52,"0.00")</x:f>
        <x:v>Holgura 33.33</x:v>
      </x:c>
      <x:c r="H69" s="170"/>
    </x:row>
    <x:row r="71">
      <x:c r="D71" t="s">
        <x:v>293</x:v>
      </x:c>
      <x:c r="G71" t="s">
        <x:v>294</x:v>
      </x:c>
    </x:row>
    <x:row r="73" ht="37.95000076293945" customHeight="1">
      <x:c r="A73" s="153" t="s">
        <x:v>295</x:v>
      </x:c>
      <x:c r="B73" s="153"/>
      <x:c r="C73" s="153"/>
      <x:c r="D73" s="153"/>
      <x:c r="E73" s="153"/>
      <x:c r="F73" s="153"/>
      <x:c r="G73" s="153"/>
      <x:c r="H73" s="153"/>
      <x:c r="I73" s="153"/>
      <x:c r="J73" s="153"/>
      <x:c r="K73" s="153"/>
      <x:c r="L73" s="153"/>
      <x:c r="M73" s="153"/>
      <x:c r="N73" s="153"/>
    </x:row>
  </x:sheetData>
  <x:mergeCells>
    <x:mergeCell ref="A73:N73"/>
    <x:mergeCell ref="D66:E66"/>
    <x:mergeCell ref="D67:E67"/>
    <x:mergeCell ref="D68:E68"/>
    <x:mergeCell ref="D69:E69"/>
    <x:mergeCell ref="G66:H66"/>
    <x:mergeCell ref="G67:H67"/>
    <x:mergeCell ref="G68:H68"/>
    <x:mergeCell ref="G69:H69"/>
    <x:mergeCell ref="G61:H61"/>
    <x:mergeCell ref="G62:H62"/>
    <x:mergeCell ref="J59:K59"/>
    <x:mergeCell ref="J60:K60"/>
    <x:mergeCell ref="J61:K61"/>
    <x:mergeCell ref="J62:K62"/>
    <x:mergeCell ref="A61:B61"/>
    <x:mergeCell ref="A62:B62"/>
    <x:mergeCell ref="D59:E59"/>
    <x:mergeCell ref="D60:E60"/>
    <x:mergeCell ref="D61:E61"/>
    <x:mergeCell ref="D62:E62"/>
    <x:mergeCell ref="A44:N44"/>
    <x:mergeCell ref="A45:N45"/>
    <x:mergeCell ref="A57:N57"/>
    <x:mergeCell ref="A59:B59"/>
    <x:mergeCell ref="A60:B60"/>
    <x:mergeCell ref="G59:H59"/>
    <x:mergeCell ref="G60:H60"/>
    <x:mergeCell ref="F33:R34"/>
    <x:mergeCell ref="F36:R38"/>
    <x:mergeCell ref="A1:R1"/>
    <x:mergeCell ref="A2:R2"/>
    <x:mergeCell ref="A3:R3"/>
    <x:mergeCell ref="A31:R31"/>
    <x:mergeCell ref="F32:R32"/>
  </x:mergeCells>
  <x:conditionalFormatting sqref="A59:B62">
    <x:cfRule type="expression" dxfId="9" priority="2">
      <x:formula>ABS($I$48)&lt;0.00001</x:formula>
    </x:cfRule>
  </x:conditionalFormatting>
  <x:conditionalFormatting sqref="A48:J53">
    <x:cfRule type="expression" dxfId="8" priority="1">
      <x:formula>$J48="SÍ"</x:formula>
    </x:cfRule>
  </x:conditionalFormatting>
  <x:conditionalFormatting sqref="D59:E62">
    <x:cfRule type="expression" dxfId="7" priority="3">
      <x:formula>ABS($I$49)&lt;0.00001</x:formula>
    </x:cfRule>
  </x:conditionalFormatting>
  <x:conditionalFormatting sqref="D66:E69">
    <x:cfRule type="expression" dxfId="6" priority="6">
      <x:formula>ABS($I$50)&lt;0.00001</x:formula>
    </x:cfRule>
  </x:conditionalFormatting>
  <x:conditionalFormatting sqref="G59:H62">
    <x:cfRule type="expression" dxfId="5" priority="4">
      <x:formula>ABS($I$51)&lt;0.00001</x:formula>
    </x:cfRule>
  </x:conditionalFormatting>
  <x:conditionalFormatting sqref="G66:H69">
    <x:cfRule type="expression" dxfId="4" priority="7">
      <x:formula>ABS($I$52)&lt;0.00001</x:formula>
    </x:cfRule>
  </x:conditionalFormatting>
  <x:conditionalFormatting sqref="J59:K62">
    <x:cfRule type="expression" dxfId="3" priority="5">
      <x:formula>ABS($I$53)&lt;0.00001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93653"/>
  </x:sheetPr>
  <x:sheetViews>
    <x:sheetView showGridLines="0" workbookViewId="0"/>
  </x:sheetViews>
  <x:sheetFormatPr baseColWidth="10" defaultColWidth="8.796875" defaultRowHeight="13.800000190734863"/>
  <x:cols>
    <x:col min="1" max="1" width="3" customWidth="1"/>
    <x:col min="2" max="2" width="18" customWidth="1"/>
    <x:col min="3" max="3" width="53" customWidth="1"/>
    <x:col min="4" max="4" width="12" customWidth="1"/>
    <x:col min="5" max="5" width="14" customWidth="1"/>
    <x:col min="6" max="6" width="22" customWidth="1"/>
    <x:col min="7" max="7" width="23" customWidth="1"/>
    <x:col min="8" max="8" width="3" customWidth="1"/>
    <x:col min="9" max="9" width="13" customWidth="1"/>
    <x:col min="10" max="10" width="3" customWidth="1"/>
    <x:col min="11" max="11" width="18" customWidth="1"/>
    <x:col min="12" max="12" width="53" customWidth="1"/>
    <x:col min="13" max="13" width="12" customWidth="1"/>
    <x:col min="14" max="14" width="14" customWidth="1"/>
    <x:col min="15" max="15" width="22" customWidth="1"/>
    <x:col min="16" max="16" width="23" customWidth="1"/>
  </x:cols>
  <x:sheetData>
    <x:row r="1" ht="25.950000762939453" customHeight="1">
      <x:c r="B1" s="119" t="s">
        <x:v>296</x:v>
      </x:c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  <x:c r="O1" s="119"/>
      <x:c r="P1" s="119"/>
    </x:row>
    <x:row r="2" ht="31.049999237060547" customHeight="1">
      <x:c r="B2" s="82" t="s">
        <x:v>297</x:v>
      </x:c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</x:row>
    <x:row r="3" ht="25.049999237060547" customHeight="1">
      <x:c r="B3" s="83" t="s">
        <x:v>298</x:v>
      </x:c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</x:row>
    <x:row r="5" ht="15.600000381469727">
      <x:c r="B5" s="84" t="s">
        <x:v>299</x:v>
      </x:c>
      <x:c r="C5" s="84"/>
      <x:c r="D5" s="84"/>
      <x:c r="E5" s="84"/>
      <x:c r="F5" s="84"/>
      <x:c r="G5" s="84"/>
      <x:c r="H5" s="84"/>
      <x:c r="I5" s="85" t="n">
        <x:f>(1+'14_Parametros'!B9+'14_Parametros'!B10)*(1+'14_Parametros'!B8)</x:f>
        <x:v>1.4874999999999998</x:v>
      </x:c>
      <x:c r="K5" s="86" t="s">
        <x:v>300</x:v>
      </x:c>
      <x:c r="L5" s="86"/>
      <x:c r="M5" s="86"/>
      <x:c r="N5" s="86"/>
      <x:c r="O5" s="86"/>
      <x:c r="P5" s="86"/>
    </x:row>
    <x:row r="7" ht="27" customHeight="1">
      <x:c r="B7" s="87" t="s">
        <x:v>301</x:v>
      </x:c>
      <x:c r="C7" s="87"/>
      <x:c r="D7" s="87"/>
      <x:c r="E7" s="87"/>
      <x:c r="F7" s="87"/>
      <x:c r="G7" s="87"/>
      <x:c r="K7" s="87" t="s">
        <x:v>302</x:v>
      </x:c>
      <x:c r="L7" s="87"/>
      <x:c r="M7" s="87"/>
      <x:c r="N7" s="87"/>
      <x:c r="O7" s="87"/>
      <x:c r="P7" s="87"/>
    </x:row>
    <x:row r="8" ht="31.950000762939453" customHeight="1">
      <x:c r="B8" s="88" t="s">
        <x:v>55</x:v>
      </x:c>
      <x:c r="C8" s="88" t="s">
        <x:v>57</x:v>
      </x:c>
      <x:c r="D8" s="88" t="s">
        <x:v>59</x:v>
      </x:c>
      <x:c r="E8" s="88" t="s">
        <x:v>303</x:v>
      </x:c>
      <x:c r="F8" s="88" t="s">
        <x:v>304</x:v>
      </x:c>
      <x:c r="G8" s="88" t="s">
        <x:v>305</x:v>
      </x:c>
      <x:c r="K8" s="88" t="s">
        <x:v>55</x:v>
      </x:c>
      <x:c r="L8" s="88" t="s">
        <x:v>57</x:v>
      </x:c>
      <x:c r="M8" s="88" t="s">
        <x:v>59</x:v>
      </x:c>
      <x:c r="N8" s="88" t="s">
        <x:v>303</x:v>
      </x:c>
      <x:c r="O8" s="88" t="s">
        <x:v>306</x:v>
      </x:c>
      <x:c r="P8" s="88" t="s">
        <x:v>307</x:v>
      </x:c>
    </x:row>
    <x:row r="9" ht="21" customHeight="1">
      <x:c r="B9" t="str">
        <x:f>'07_Presupuesto'!A6</x:f>
        <x:v>A.1.1/a)</x:v>
      </x:c>
      <x:c r="C9" t="str">
        <x:f>'07_Presupuesto'!C6</x:f>
        <x:v>Oficina (con servicios básicos)</x:v>
      </x:c>
      <x:c r="D9" t="str">
        <x:f>'07_Presupuesto'!D6</x:f>
        <x:v>UNI</x:v>
      </x:c>
      <x:c r="E9" s="90" t="n">
        <x:f>'07_Presupuesto'!E6</x:f>
        <x:v>1</x:v>
      </x:c>
      <x:c r="F9" s="90" t="n">
        <x:f>'07_Presupuesto'!G6</x:f>
        <x:v>1764705.8823529412</x:v>
      </x:c>
      <x:c r="G9" s="90" t="n">
        <x:f t="shared" ref="G9:G40" si="0">E9*F9</x:f>
        <x:v>1764705.8823529412</x:v>
      </x:c>
      <x:c r="K9" t="str">
        <x:f t="shared" ref="K9:K40" si="1">B9</x:f>
        <x:v>A.1.1/a)</x:v>
      </x:c>
      <x:c r="L9" t="str">
        <x:f t="shared" ref="L9:L40" si="2">C9</x:f>
        <x:v>Oficina (con servicios básicos)</x:v>
      </x:c>
      <x:c r="M9" t="str">
        <x:f t="shared" ref="M9:M40" si="3">D9</x:f>
        <x:v>UNI</x:v>
      </x:c>
      <x:c r="N9" s="90" t="n">
        <x:f t="shared" ref="N9:N40" si="4">E9</x:f>
        <x:v>1</x:v>
      </x:c>
      <x:c r="O9" s="90" t="n">
        <x:f>F9*$I$5</x:f>
        <x:v>2624999.9999999995</x:v>
      </x:c>
      <x:c r="P9" s="90" t="n">
        <x:f t="shared" ref="P9:P40" si="5">N9*O9</x:f>
        <x:v>2624999.9999999995</x:v>
      </x:c>
    </x:row>
    <x:row r="10" ht="21" customHeight="1">
      <x:c r="B10" s="89" t="str">
        <x:f>'07_Presupuesto'!A7</x:f>
        <x:v>A.1.1/b)</x:v>
      </x:c>
      <x:c r="C10" s="89" t="str">
        <x:f>'07_Presupuesto'!C7</x:f>
        <x:v>Bodega de Materiales</x:v>
      </x:c>
      <x:c r="D10" s="89" t="str">
        <x:f>'07_Presupuesto'!D7</x:f>
        <x:v>UNI</x:v>
      </x:c>
      <x:c r="E10" s="91" t="n">
        <x:f>'07_Presupuesto'!E7</x:f>
        <x:v>1</x:v>
      </x:c>
      <x:c r="F10" s="91" t="n">
        <x:f>'07_Presupuesto'!G7</x:f>
        <x:v>1008403.3613445378</x:v>
      </x:c>
      <x:c r="G10" s="91">
        <x:f t="shared" si="0"/>
        <x:v>1008403.3613445378</x:v>
      </x:c>
      <x:c r="K10" s="89" t="str">
        <x:f t="shared" si="1"/>
        <x:v>A.1.1/b)</x:v>
      </x:c>
      <x:c r="L10" s="89" t="str">
        <x:f t="shared" si="2"/>
        <x:v>Bodega de Materiales</x:v>
      </x:c>
      <x:c r="M10" s="89" t="str">
        <x:f t="shared" si="3"/>
        <x:v>UNI</x:v>
      </x:c>
      <x:c r="N10" s="91">
        <x:f t="shared" si="4"/>
        <x:v>1</x:v>
      </x:c>
      <x:c r="O10" s="91" t="n">
        <x:f t="shared" ref="O10:O40" si="6">F10*$I$5</x:f>
        <x:v>1499999.9999999998</x:v>
      </x:c>
      <x:c r="P10" s="91">
        <x:f t="shared" si="5"/>
        <x:v>1499999.9999999998</x:v>
      </x:c>
    </x:row>
    <x:row r="11" ht="21" customHeight="1">
      <x:c r="B11" t="str">
        <x:f>'07_Presupuesto'!A8</x:f>
        <x:v>A.1.1/c)</x:v>
      </x:c>
      <x:c r="C11" t="str">
        <x:f>'07_Presupuesto'!C8</x:f>
        <x:v>Servicios higiénicos tipo químicos</x:v>
      </x:c>
      <x:c r="D11" t="str">
        <x:f>'07_Presupuesto'!D8</x:f>
        <x:v>UNI</x:v>
      </x:c>
      <x:c r="E11" s="90" t="n">
        <x:f>'07_Presupuesto'!E8</x:f>
        <x:v>2</x:v>
      </x:c>
      <x:c r="F11" s="90" t="n">
        <x:f>'07_Presupuesto'!G8</x:f>
        <x:v>714285.7142857143</x:v>
      </x:c>
      <x:c r="G11" s="90">
        <x:f t="shared" si="0"/>
        <x:v>1428571.4285714286</x:v>
      </x:c>
      <x:c r="K11" t="str">
        <x:f t="shared" si="1"/>
        <x:v>A.1.1/c)</x:v>
      </x:c>
      <x:c r="L11" t="str">
        <x:f t="shared" si="2"/>
        <x:v>Servicios higiénicos tipo químicos</x:v>
      </x:c>
      <x:c r="M11" t="str">
        <x:f t="shared" si="3"/>
        <x:v>UNI</x:v>
      </x:c>
      <x:c r="N11" s="90">
        <x:f t="shared" si="4"/>
        <x:v>2</x:v>
      </x:c>
      <x:c r="O11" s="90">
        <x:f t="shared" si="6"/>
        <x:v>1062500</x:v>
      </x:c>
      <x:c r="P11" s="90">
        <x:f t="shared" si="5"/>
        <x:v>2125000</x:v>
      </x:c>
    </x:row>
    <x:row r="12" ht="21" customHeight="1">
      <x:c r="B12" s="89" t="str">
        <x:f>'07_Presupuesto'!A9</x:f>
        <x:v>A.1.1/d)</x:v>
      </x:c>
      <x:c r="C12" s="89" t="str">
        <x:f>'07_Presupuesto'!C9</x:f>
        <x:v>Comedor</x:v>
      </x:c>
      <x:c r="D12" s="89" t="str">
        <x:f>'07_Presupuesto'!D9</x:f>
        <x:v>M2</x:v>
      </x:c>
      <x:c r="E12" s="91" t="n">
        <x:f>'07_Presupuesto'!E9</x:f>
        <x:v>10</x:v>
      </x:c>
      <x:c r="F12" s="91" t="n">
        <x:f>'07_Presupuesto'!G9</x:f>
        <x:v>71428.57142857143</x:v>
      </x:c>
      <x:c r="G12" s="91">
        <x:f t="shared" si="0"/>
        <x:v>714285.71428571432</x:v>
      </x:c>
      <x:c r="K12" s="89" t="str">
        <x:f t="shared" si="1"/>
        <x:v>A.1.1/d)</x:v>
      </x:c>
      <x:c r="L12" s="89" t="str">
        <x:f t="shared" si="2"/>
        <x:v>Comedor</x:v>
      </x:c>
      <x:c r="M12" s="89" t="str">
        <x:f t="shared" si="3"/>
        <x:v>M2</x:v>
      </x:c>
      <x:c r="N12" s="91">
        <x:f t="shared" si="4"/>
        <x:v>10</x:v>
      </x:c>
      <x:c r="O12" s="91">
        <x:f t="shared" si="6"/>
        <x:v>106250</x:v>
      </x:c>
      <x:c r="P12" s="91">
        <x:f t="shared" si="5"/>
        <x:v>1062500</x:v>
      </x:c>
    </x:row>
    <x:row r="13" ht="21" customHeight="1">
      <x:c r="B13" t="str">
        <x:f>'07_Presupuesto'!A10</x:f>
        <x:v>A.1.2</x:v>
      </x:c>
      <x:c r="C13" t="str">
        <x:f>'07_Presupuesto'!C10</x:f>
        <x:v>CIERRE PROVISORIO</x:v>
      </x:c>
      <x:c r="D13" t="str">
        <x:f>'07_Presupuesto'!D10</x:f>
        <x:v>ML</x:v>
      </x:c>
      <x:c r="E13" s="90" t="n">
        <x:f>'07_Presupuesto'!E10</x:f>
        <x:v>84</x:v>
      </x:c>
      <x:c r="F13" s="90" t="n">
        <x:f>'07_Presupuesto'!G10</x:f>
        <x:v>12184.873949579833</x:v>
      </x:c>
      <x:c r="G13" s="90">
        <x:f t="shared" si="0"/>
        <x:v>1023529.4117647059</x:v>
      </x:c>
      <x:c r="K13" t="str">
        <x:f t="shared" si="1"/>
        <x:v>A.1.2</x:v>
      </x:c>
      <x:c r="L13" t="str">
        <x:f t="shared" si="2"/>
        <x:v>CIERRE PROVISORIO</x:v>
      </x:c>
      <x:c r="M13" t="str">
        <x:f t="shared" si="3"/>
        <x:v>ML</x:v>
      </x:c>
      <x:c r="N13" s="90">
        <x:f t="shared" si="4"/>
        <x:v>84</x:v>
      </x:c>
      <x:c r="O13" s="90">
        <x:f t="shared" si="6"/>
        <x:v>18125</x:v>
      </x:c>
      <x:c r="P13" s="90">
        <x:f t="shared" si="5"/>
        <x:v>1522500</x:v>
      </x:c>
    </x:row>
    <x:row r="14" ht="21" customHeight="1">
      <x:c r="B14" s="89" t="str">
        <x:f>'07_Presupuesto'!A11</x:f>
        <x:v>A.1.3</x:v>
      </x:c>
      <x:c r="C14" s="89" t="str">
        <x:f>'07_Presupuesto'!C11</x:f>
        <x:v>LETRERO DE OBRA</x:v>
      </x:c>
      <x:c r="D14" s="89" t="str">
        <x:f>'07_Presupuesto'!D11</x:f>
        <x:v>UNI</x:v>
      </x:c>
      <x:c r="E14" s="91" t="n">
        <x:f>'07_Presupuesto'!E11</x:f>
        <x:v>1</x:v>
      </x:c>
      <x:c r="F14" s="91" t="n">
        <x:f>'07_Presupuesto'!G11</x:f>
        <x:v>327731.0924369748</x:v>
      </x:c>
      <x:c r="G14" s="91">
        <x:f t="shared" si="0"/>
        <x:v>327731.09243697481</x:v>
      </x:c>
      <x:c r="K14" s="89" t="str">
        <x:f t="shared" si="1"/>
        <x:v>A.1.3</x:v>
      </x:c>
      <x:c r="L14" s="89" t="str">
        <x:f t="shared" si="2"/>
        <x:v>LETRERO DE OBRA</x:v>
      </x:c>
      <x:c r="M14" s="89" t="str">
        <x:f t="shared" si="3"/>
        <x:v>UNI</x:v>
      </x:c>
      <x:c r="N14" s="91">
        <x:f t="shared" si="4"/>
        <x:v>1</x:v>
      </x:c>
      <x:c r="O14" s="91">
        <x:f t="shared" si="6"/>
        <x:v>487500</x:v>
      </x:c>
      <x:c r="P14" s="91">
        <x:f t="shared" si="5"/>
        <x:v>487500</x:v>
      </x:c>
    </x:row>
    <x:row r="15" ht="21" customHeight="1">
      <x:c r="B15" t="str">
        <x:f>'07_Presupuesto'!A12</x:f>
        <x:v>A.2.1</x:v>
      </x:c>
      <x:c r="C15" t="str">
        <x:f>'07_Presupuesto'!C12</x:f>
        <x:v>Limpieza y despeje de Terreno</x:v>
      </x:c>
      <x:c r="D15" t="str">
        <x:f>'07_Presupuesto'!D12</x:f>
        <x:v>M2</x:v>
      </x:c>
      <x:c r="E15" s="90" t="n">
        <x:f>'07_Presupuesto'!E12</x:f>
        <x:v>444.51</x:v>
      </x:c>
      <x:c r="F15" s="90" t="n">
        <x:f>'07_Presupuesto'!G12</x:f>
        <x:v>1848.7394957983195</x:v>
      </x:c>
      <x:c r="G15" s="90">
        <x:f t="shared" si="0"/>
        <x:v>821783.19327731093</x:v>
      </x:c>
      <x:c r="K15" t="str">
        <x:f t="shared" si="1"/>
        <x:v>A.2.1</x:v>
      </x:c>
      <x:c r="L15" t="str">
        <x:f t="shared" si="2"/>
        <x:v>Limpieza y despeje de Terreno</x:v>
      </x:c>
      <x:c r="M15" t="str">
        <x:f t="shared" si="3"/>
        <x:v>M2</x:v>
      </x:c>
      <x:c r="N15" s="90">
        <x:f t="shared" si="4"/>
        <x:v>444.51</x:v>
      </x:c>
      <x:c r="O15" s="90">
        <x:f t="shared" si="6"/>
        <x:v>2750</x:v>
      </x:c>
      <x:c r="P15" s="90">
        <x:f t="shared" si="5"/>
        <x:v>1222402.5</x:v>
      </x:c>
    </x:row>
    <x:row r="16" ht="21" customHeight="1">
      <x:c r="B16" s="89" t="str">
        <x:f>'07_Presupuesto'!A13</x:f>
        <x:v>A.2.2</x:v>
      </x:c>
      <x:c r="C16" s="89" t="str">
        <x:f>'07_Presupuesto'!C13</x:f>
        <x:v>Replanteo, trazado y niveles</x:v>
      </x:c>
      <x:c r="D16" s="89" t="str">
        <x:f>'07_Presupuesto'!D13</x:f>
        <x:v>M2</x:v>
      </x:c>
      <x:c r="E16" s="91" t="n">
        <x:f>'07_Presupuesto'!E13</x:f>
        <x:v>444.51</x:v>
      </x:c>
      <x:c r="F16" s="91" t="n">
        <x:f>'07_Presupuesto'!G13</x:f>
        <x:v>1764.7058823529412</x:v>
      </x:c>
      <x:c r="G16" s="91">
        <x:f t="shared" si="0"/>
        <x:v>784429.4117647059</x:v>
      </x:c>
      <x:c r="K16" s="89" t="str">
        <x:f t="shared" si="1"/>
        <x:v>A.2.2</x:v>
      </x:c>
      <x:c r="L16" s="89" t="str">
        <x:f t="shared" si="2"/>
        <x:v>Replanteo, trazado y niveles</x:v>
      </x:c>
      <x:c r="M16" s="89" t="str">
        <x:f t="shared" si="3"/>
        <x:v>M2</x:v>
      </x:c>
      <x:c r="N16" s="91">
        <x:f t="shared" si="4"/>
        <x:v>444.51</x:v>
      </x:c>
      <x:c r="O16" s="91">
        <x:f t="shared" si="6"/>
        <x:v>2624.9999999999995</x:v>
      </x:c>
      <x:c r="P16" s="91">
        <x:f t="shared" si="5"/>
        <x:v>1166838.7499999998</x:v>
      </x:c>
    </x:row>
    <x:row r="17" ht="21" customHeight="1">
      <x:c r="B17" t="str">
        <x:f>'07_Presupuesto'!A14</x:f>
        <x:v>B.1.1.1</x:v>
      </x:c>
      <x:c r="C17" t="str">
        <x:f>'07_Presupuesto'!C14</x:f>
        <x:v>Excavaciones</x:v>
      </x:c>
      <x:c r="D17" t="str">
        <x:f>'07_Presupuesto'!D14</x:f>
        <x:v>M3</x:v>
      </x:c>
      <x:c r="E17" s="90" t="n">
        <x:f>'07_Presupuesto'!E14</x:f>
        <x:v>15</x:v>
      </x:c>
      <x:c r="F17" s="90" t="n">
        <x:f>'07_Presupuesto'!G14</x:f>
        <x:v>35294.117647058825</x:v>
      </x:c>
      <x:c r="G17" s="90">
        <x:f t="shared" si="0"/>
        <x:v>529411.76470588241</x:v>
      </x:c>
      <x:c r="K17" t="str">
        <x:f t="shared" si="1"/>
        <x:v>B.1.1.1</x:v>
      </x:c>
      <x:c r="L17" t="str">
        <x:f t="shared" si="2"/>
        <x:v>Excavaciones</x:v>
      </x:c>
      <x:c r="M17" t="str">
        <x:f t="shared" si="3"/>
        <x:v>M3</x:v>
      </x:c>
      <x:c r="N17" s="90">
        <x:f t="shared" si="4"/>
        <x:v>15</x:v>
      </x:c>
      <x:c r="O17" s="90">
        <x:f t="shared" si="6"/>
        <x:v>52499.999999999993</x:v>
      </x:c>
      <x:c r="P17" s="90">
        <x:f t="shared" si="5"/>
        <x:v>787499.99999999988</x:v>
      </x:c>
    </x:row>
    <x:row r="18" ht="21" customHeight="1">
      <x:c r="B18" s="89" t="str">
        <x:f>'07_Presupuesto'!A15</x:f>
        <x:v>B.1.1.2</x:v>
      </x:c>
      <x:c r="C18" s="89" t="str">
        <x:f>'07_Presupuesto'!C15</x:f>
        <x:v>Emplantillado</x:v>
      </x:c>
      <x:c r="D18" s="89" t="str">
        <x:f>'07_Presupuesto'!D15</x:f>
        <x:v>M2</x:v>
      </x:c>
      <x:c r="E18" s="91" t="n">
        <x:f>'07_Presupuesto'!E15</x:f>
        <x:v>23</x:v>
      </x:c>
      <x:c r="F18" s="91" t="n">
        <x:f>'07_Presupuesto'!G15</x:f>
        <x:v>16386.55462184874</x:v>
      </x:c>
      <x:c r="G18" s="91">
        <x:f t="shared" si="0"/>
        <x:v>376890.75630252104</x:v>
      </x:c>
      <x:c r="K18" s="89" t="str">
        <x:f t="shared" si="1"/>
        <x:v>B.1.1.2</x:v>
      </x:c>
      <x:c r="L18" s="89" t="str">
        <x:f t="shared" si="2"/>
        <x:v>Emplantillado</x:v>
      </x:c>
      <x:c r="M18" s="89" t="str">
        <x:f t="shared" si="3"/>
        <x:v>M2</x:v>
      </x:c>
      <x:c r="N18" s="91">
        <x:f t="shared" si="4"/>
        <x:v>23</x:v>
      </x:c>
      <x:c r="O18" s="91">
        <x:f t="shared" si="6"/>
        <x:v>24374.999999999996</x:v>
      </x:c>
      <x:c r="P18" s="91">
        <x:f t="shared" si="5"/>
        <x:v>560624.99999999988</x:v>
      </x:c>
    </x:row>
    <x:row r="19" ht="21" customHeight="1">
      <x:c r="B19" t="str">
        <x:f>'07_Presupuesto'!A16</x:f>
        <x:v>B.1.1.3</x:v>
      </x:c>
      <x:c r="C19" t="str">
        <x:f>'07_Presupuesto'!C16</x:f>
        <x:v>Cimientos</x:v>
      </x:c>
      <x:c r="D19" t="str">
        <x:f>'07_Presupuesto'!D16</x:f>
        <x:v>M3</x:v>
      </x:c>
      <x:c r="E19" s="90" t="n">
        <x:f>'07_Presupuesto'!E16</x:f>
        <x:v>14</x:v>
      </x:c>
      <x:c r="F19" s="90" t="n">
        <x:f>'07_Presupuesto'!G16</x:f>
        <x:v>189075.63025210085</x:v>
      </x:c>
      <x:c r="G19" s="90">
        <x:f t="shared" si="0"/>
        <x:v>2647058.823529412</x:v>
      </x:c>
      <x:c r="K19" t="str">
        <x:f t="shared" si="1"/>
        <x:v>B.1.1.3</x:v>
      </x:c>
      <x:c r="L19" t="str">
        <x:f t="shared" si="2"/>
        <x:v>Cimientos</x:v>
      </x:c>
      <x:c r="M19" t="str">
        <x:f t="shared" si="3"/>
        <x:v>M3</x:v>
      </x:c>
      <x:c r="N19" s="90">
        <x:f t="shared" si="4"/>
        <x:v>14</x:v>
      </x:c>
      <x:c r="O19" s="90">
        <x:f t="shared" si="6"/>
        <x:v>281250</x:v>
      </x:c>
      <x:c r="P19" s="90">
        <x:f t="shared" si="5"/>
        <x:v>3937500</x:v>
      </x:c>
    </x:row>
    <x:row r="20" ht="21" customHeight="1">
      <x:c r="B20" s="89" t="str">
        <x:f>'07_Presupuesto'!A17</x:f>
        <x:v>B.1.2.1</x:v>
      </x:c>
      <x:c r="C20" s="89" t="str">
        <x:f>'07_Presupuesto'!C17</x:f>
        <x:v>Preparación de la subrasante</x:v>
      </x:c>
      <x:c r="D20" s="89" t="str">
        <x:f>'07_Presupuesto'!D17</x:f>
        <x:v>M2</x:v>
      </x:c>
      <x:c r="E20" s="91" t="n">
        <x:f>'07_Presupuesto'!E17</x:f>
        <x:v>143</x:v>
      </x:c>
      <x:c r="F20" s="91" t="n">
        <x:f>'07_Presupuesto'!G17</x:f>
        <x:v>2689.075630252101</x:v>
      </x:c>
      <x:c r="G20" s="91">
        <x:f t="shared" si="0"/>
        <x:v>384537.81512605044</x:v>
      </x:c>
      <x:c r="K20" s="89" t="str">
        <x:f t="shared" si="1"/>
        <x:v>B.1.2.1</x:v>
      </x:c>
      <x:c r="L20" s="89" t="str">
        <x:f t="shared" si="2"/>
        <x:v>Preparación de la subrasante</x:v>
      </x:c>
      <x:c r="M20" s="89" t="str">
        <x:f t="shared" si="3"/>
        <x:v>M2</x:v>
      </x:c>
      <x:c r="N20" s="91">
        <x:f t="shared" si="4"/>
        <x:v>143</x:v>
      </x:c>
      <x:c r="O20" s="91">
        <x:f t="shared" si="6"/>
        <x:v>3999.9999999999995</x:v>
      </x:c>
      <x:c r="P20" s="91">
        <x:f t="shared" si="5"/>
        <x:v>571999.99999999988</x:v>
      </x:c>
    </x:row>
    <x:row r="21" ht="21" customHeight="1">
      <x:c r="B21" t="str">
        <x:f>'07_Presupuesto'!A18</x:f>
        <x:v>B.1.2.2</x:v>
      </x:c>
      <x:c r="C21" t="str">
        <x:f>'07_Presupuesto'!C18</x:f>
        <x:v>Base Estabilizada e=8cm</x:v>
      </x:c>
      <x:c r="D21" t="str">
        <x:f>'07_Presupuesto'!D18</x:f>
        <x:v>M3</x:v>
      </x:c>
      <x:c r="E21" s="90" t="n">
        <x:f>'07_Presupuesto'!E18</x:f>
        <x:v>11.44</x:v>
      </x:c>
      <x:c r="F21" s="90" t="n">
        <x:f>'07_Presupuesto'!G18</x:f>
        <x:v>35294.117647058825</x:v>
      </x:c>
      <x:c r="G21" s="90">
        <x:f t="shared" si="0"/>
        <x:v>403764.70588235295</x:v>
      </x:c>
      <x:c r="K21" t="str">
        <x:f t="shared" si="1"/>
        <x:v>B.1.2.2</x:v>
      </x:c>
      <x:c r="L21" t="str">
        <x:f t="shared" si="2"/>
        <x:v>Base Estabilizada e=8cm</x:v>
      </x:c>
      <x:c r="M21" t="str">
        <x:f t="shared" si="3"/>
        <x:v>M3</x:v>
      </x:c>
      <x:c r="N21" s="90">
        <x:f t="shared" si="4"/>
        <x:v>11.44</x:v>
      </x:c>
      <x:c r="O21" s="90">
        <x:f t="shared" si="6"/>
        <x:v>52499.999999999993</x:v>
      </x:c>
      <x:c r="P21" s="90">
        <x:f t="shared" si="5"/>
        <x:v>600599.99999999988</x:v>
      </x:c>
    </x:row>
    <x:row r="22" ht="21" customHeight="1">
      <x:c r="B22" s="89" t="str">
        <x:f>'07_Presupuesto'!A19</x:f>
        <x:v>B.1.2.3</x:v>
      </x:c>
      <x:c r="C22" s="89" t="str">
        <x:f>'07_Presupuesto'!C19</x:f>
        <x:v>Impermeabilización film de Polietileno e=0,10mm</x:v>
      </x:c>
      <x:c r="D22" s="89" t="str">
        <x:f>'07_Presupuesto'!D19</x:f>
        <x:v>M2</x:v>
      </x:c>
      <x:c r="E22" s="91" t="n">
        <x:f>'07_Presupuesto'!E19</x:f>
        <x:v>143</x:v>
      </x:c>
      <x:c r="F22" s="91" t="n">
        <x:f>'07_Presupuesto'!G19</x:f>
        <x:v>1344.5378151260504</x:v>
      </x:c>
      <x:c r="G22" s="91">
        <x:f t="shared" si="0"/>
        <x:v>192268.90756302522</x:v>
      </x:c>
      <x:c r="K22" s="89" t="str">
        <x:f t="shared" si="1"/>
        <x:v>B.1.2.3</x:v>
      </x:c>
      <x:c r="L22" s="89" t="str">
        <x:f t="shared" si="2"/>
        <x:v>Impermeabilización film de Polietileno e=0,10mm</x:v>
      </x:c>
      <x:c r="M22" s="89" t="str">
        <x:f t="shared" si="3"/>
        <x:v>M2</x:v>
      </x:c>
      <x:c r="N22" s="91">
        <x:f t="shared" si="4"/>
        <x:v>143</x:v>
      </x:c>
      <x:c r="O22" s="91">
        <x:f t="shared" si="6"/>
        <x:v>1999.9999999999998</x:v>
      </x:c>
      <x:c r="P22" s="91">
        <x:f t="shared" si="5"/>
        <x:v>285999.99999999994</x:v>
      </x:c>
    </x:row>
    <x:row r="23" ht="21" customHeight="1">
      <x:c r="B23" t="str">
        <x:f>'07_Presupuesto'!A20</x:f>
        <x:v>B.1.2.4</x:v>
      </x:c>
      <x:c r="C23" t="str">
        <x:f>'07_Presupuesto'!C20</x:f>
        <x:v>Cama de Ripio e=8cm</x:v>
      </x:c>
      <x:c r="D23" t="str">
        <x:f>'07_Presupuesto'!D20</x:f>
        <x:v>M3</x:v>
      </x:c>
      <x:c r="E23" s="90" t="n">
        <x:f>'07_Presupuesto'!E20</x:f>
        <x:v>11.44</x:v>
      </x:c>
      <x:c r="F23" s="90" t="n">
        <x:f>'07_Presupuesto'!G20</x:f>
        <x:v>37815.12605042017</x:v>
      </x:c>
      <x:c r="G23" s="90">
        <x:f t="shared" si="0"/>
        <x:v>432605.04201680672</x:v>
      </x:c>
      <x:c r="K23" t="str">
        <x:f t="shared" si="1"/>
        <x:v>B.1.2.4</x:v>
      </x:c>
      <x:c r="L23" t="str">
        <x:f t="shared" si="2"/>
        <x:v>Cama de Ripio e=8cm</x:v>
      </x:c>
      <x:c r="M23" t="str">
        <x:f t="shared" si="3"/>
        <x:v>M3</x:v>
      </x:c>
      <x:c r="N23" s="90">
        <x:f t="shared" si="4"/>
        <x:v>11.44</x:v>
      </x:c>
      <x:c r="O23" s="90">
        <x:f t="shared" si="6"/>
        <x:v>56250</x:v>
      </x:c>
      <x:c r="P23" s="90">
        <x:f t="shared" si="5"/>
        <x:v>643500</x:v>
      </x:c>
    </x:row>
    <x:row r="24" ht="21" customHeight="1">
      <x:c r="B24" s="89" t="str">
        <x:f>'07_Presupuesto'!A21</x:f>
        <x:v>B.1.2.5</x:v>
      </x:c>
      <x:c r="C24" s="89" t="str">
        <x:f>'07_Presupuesto'!C21</x:f>
        <x:v>Malla Acma C-92</x:v>
      </x:c>
      <x:c r="D24" s="89" t="str">
        <x:f>'07_Presupuesto'!D21</x:f>
        <x:v>M2</x:v>
      </x:c>
      <x:c r="E24" s="91" t="n">
        <x:f>'07_Presupuesto'!E21</x:f>
        <x:v>143</x:v>
      </x:c>
      <x:c r="F24" s="91" t="n">
        <x:f>'07_Presupuesto'!G21</x:f>
        <x:v>4537.81512605042</x:v>
      </x:c>
      <x:c r="G24" s="91">
        <x:f t="shared" si="0"/>
        <x:v>648907.56302521005</x:v>
      </x:c>
      <x:c r="K24" s="89" t="str">
        <x:f t="shared" si="1"/>
        <x:v>B.1.2.5</x:v>
      </x:c>
      <x:c r="L24" s="89" t="str">
        <x:f t="shared" si="2"/>
        <x:v>Malla Acma C-92</x:v>
      </x:c>
      <x:c r="M24" s="89" t="str">
        <x:f t="shared" si="3"/>
        <x:v>M2</x:v>
      </x:c>
      <x:c r="N24" s="91">
        <x:f t="shared" si="4"/>
        <x:v>143</x:v>
      </x:c>
      <x:c r="O24" s="91">
        <x:f t="shared" si="6"/>
        <x:v>6749.9999999999991</x:v>
      </x:c>
      <x:c r="P24" s="91">
        <x:f t="shared" si="5"/>
        <x:v>965249.99999999988</x:v>
      </x:c>
    </x:row>
    <x:row r="25" ht="21" customHeight="1">
      <x:c r="B25" t="str">
        <x:f>'07_Presupuesto'!A22</x:f>
        <x:v>B.1.2.6</x:v>
      </x:c>
      <x:c r="C25" t="str">
        <x:f>'07_Presupuesto'!C22</x:f>
        <x:v>Radier e= 7cm</x:v>
      </x:c>
      <x:c r="D25" t="str">
        <x:f>'07_Presupuesto'!D22</x:f>
        <x:v>M2</x:v>
      </x:c>
      <x:c r="E25" s="90" t="n">
        <x:f>'07_Presupuesto'!E22</x:f>
        <x:v>143</x:v>
      </x:c>
      <x:c r="F25" s="90" t="n">
        <x:f>'07_Presupuesto'!G22</x:f>
        <x:v>13277.310924369749</x:v>
      </x:c>
      <x:c r="G25" s="90">
        <x:f t="shared" si="0"/>
        <x:v>1898655.4621848741</x:v>
      </x:c>
      <x:c r="K25" t="str">
        <x:f t="shared" si="1"/>
        <x:v>B.1.2.6</x:v>
      </x:c>
      <x:c r="L25" t="str">
        <x:f t="shared" si="2"/>
        <x:v>Radier e= 7cm</x:v>
      </x:c>
      <x:c r="M25" t="str">
        <x:f t="shared" si="3"/>
        <x:v>M2</x:v>
      </x:c>
      <x:c r="N25" s="90">
        <x:f t="shared" si="4"/>
        <x:v>143</x:v>
      </x:c>
      <x:c r="O25" s="90">
        <x:f t="shared" si="6"/>
        <x:v>19750</x:v>
      </x:c>
      <x:c r="P25" s="90">
        <x:f t="shared" si="5"/>
        <x:v>2824250</x:v>
      </x:c>
    </x:row>
    <x:row r="26" ht="21" customHeight="1">
      <x:c r="B26" s="89" t="str">
        <x:f>'07_Presupuesto'!A23</x:f>
        <x:v>B.1.3.1</x:v>
      </x:c>
      <x:c r="C26" s="89" t="str">
        <x:f>'07_Presupuesto'!C23</x:f>
        <x:v>Estabilizado Compactado e=20cm</x:v>
      </x:c>
      <x:c r="D26" s="89" t="str">
        <x:f>'07_Presupuesto'!D23</x:f>
        <x:v>M3</x:v>
      </x:c>
      <x:c r="E26" s="91" t="n">
        <x:f>'07_Presupuesto'!E23</x:f>
        <x:v>18.65</x:v>
      </x:c>
      <x:c r="F26" s="91" t="n">
        <x:f>'07_Presupuesto'!G23</x:f>
        <x:v>36974.78991596639</x:v>
      </x:c>
      <x:c r="G26" s="91">
        <x:f t="shared" si="0"/>
        <x:v>689579.83193277312</x:v>
      </x:c>
      <x:c r="K26" s="89" t="str">
        <x:f t="shared" si="1"/>
        <x:v>B.1.3.1</x:v>
      </x:c>
      <x:c r="L26" s="89" t="str">
        <x:f t="shared" si="2"/>
        <x:v>Estabilizado Compactado e=20cm</x:v>
      </x:c>
      <x:c r="M26" s="89" t="str">
        <x:f t="shared" si="3"/>
        <x:v>M3</x:v>
      </x:c>
      <x:c r="N26" s="91">
        <x:f t="shared" si="4"/>
        <x:v>18.649999999999999</x:v>
      </x:c>
      <x:c r="O26" s="91">
        <x:f t="shared" si="6"/>
        <x:v>54999.999999999993</x:v>
      </x:c>
      <x:c r="P26" s="91">
        <x:f t="shared" si="5"/>
        <x:v>1025749.9999999998</x:v>
      </x:c>
    </x:row>
    <x:row r="27" ht="21" customHeight="1">
      <x:c r="B27" t="str">
        <x:f>'07_Presupuesto'!A24</x:f>
        <x:v>B.1.3.2</x:v>
      </x:c>
      <x:c r="C27" t="str">
        <x:f>'07_Presupuesto'!C24</x:f>
        <x:v>Ripio Compactado e=10cm</x:v>
      </x:c>
      <x:c r="D27" t="str">
        <x:f>'07_Presupuesto'!D24</x:f>
        <x:v>M3</x:v>
      </x:c>
      <x:c r="E27" s="90" t="n">
        <x:f>'07_Presupuesto'!E24</x:f>
        <x:v>9.324</x:v>
      </x:c>
      <x:c r="F27" s="90" t="n">
        <x:f>'07_Presupuesto'!G24</x:f>
        <x:v>38655.46218487395</x:v>
      </x:c>
      <x:c r="G27" s="90">
        <x:f t="shared" si="0"/>
        <x:v>360423.5294117647</x:v>
      </x:c>
      <x:c r="K27" t="str">
        <x:f t="shared" si="1"/>
        <x:v>B.1.3.2</x:v>
      </x:c>
      <x:c r="L27" t="str">
        <x:f t="shared" si="2"/>
        <x:v>Ripio Compactado e=10cm</x:v>
      </x:c>
      <x:c r="M27" t="str">
        <x:f t="shared" si="3"/>
        <x:v>M3</x:v>
      </x:c>
      <x:c r="N27" s="90">
        <x:f t="shared" si="4"/>
        <x:v>9.3239999999999998</x:v>
      </x:c>
      <x:c r="O27" s="90">
        <x:f t="shared" si="6"/>
        <x:v>57499.999999999993</x:v>
      </x:c>
      <x:c r="P27" s="90">
        <x:f t="shared" si="5"/>
        <x:v>536129.99999999988</x:v>
      </x:c>
    </x:row>
    <x:row r="28" ht="21" customHeight="1">
      <x:c r="B28" s="89" t="str">
        <x:f>'07_Presupuesto'!A25</x:f>
        <x:v>B.1.3.3</x:v>
      </x:c>
      <x:c r="C28" s="89" t="str">
        <x:f>'07_Presupuesto'!C25</x:f>
        <x:v>Polietileno e=0,15mm</x:v>
      </x:c>
      <x:c r="D28" s="89" t="str">
        <x:f>'07_Presupuesto'!D25</x:f>
        <x:v>M2</x:v>
      </x:c>
      <x:c r="E28" s="91" t="n">
        <x:f>'07_Presupuesto'!E25</x:f>
        <x:v>93.24</x:v>
      </x:c>
      <x:c r="F28" s="91" t="n">
        <x:f>'07_Presupuesto'!G25</x:f>
        <x:v>1512.6050420168067</x:v>
      </x:c>
      <x:c r="G28" s="91">
        <x:f t="shared" si="0"/>
        <x:v>141035.29411764705</x:v>
      </x:c>
      <x:c r="K28" s="89" t="str">
        <x:f t="shared" si="1"/>
        <x:v>B.1.3.3</x:v>
      </x:c>
      <x:c r="L28" s="89" t="str">
        <x:f t="shared" si="2"/>
        <x:v>Polietileno e=0,15mm</x:v>
      </x:c>
      <x:c r="M28" s="89" t="str">
        <x:f t="shared" si="3"/>
        <x:v>M2</x:v>
      </x:c>
      <x:c r="N28" s="91">
        <x:f t="shared" si="4"/>
        <x:v>93.24</x:v>
      </x:c>
      <x:c r="O28" s="91">
        <x:f t="shared" si="6"/>
        <x:v>2249.9999999999995</x:v>
      </x:c>
      <x:c r="P28" s="91">
        <x:f t="shared" si="5"/>
        <x:v>209789.99999999994</x:v>
      </x:c>
    </x:row>
    <x:row r="29" ht="21" customHeight="1">
      <x:c r="B29" t="str">
        <x:f>'07_Presupuesto'!A26</x:f>
        <x:v>B.1.3.4</x:v>
      </x:c>
      <x:c r="C29" t="str">
        <x:f>'07_Presupuesto'!C26</x:f>
        <x:v>Radier e=10cm</x:v>
      </x:c>
      <x:c r="D29" t="str">
        <x:f>'07_Presupuesto'!D26</x:f>
        <x:v>M2</x:v>
      </x:c>
      <x:c r="E29" s="90" t="n">
        <x:f>'07_Presupuesto'!E26</x:f>
        <x:v>93.24</x:v>
      </x:c>
      <x:c r="F29" s="90" t="n">
        <x:f>'07_Presupuesto'!G26</x:f>
        <x:v>16638.655462184874</x:v>
      </x:c>
      <x:c r="G29" s="90">
        <x:f t="shared" si="0"/>
        <x:v>1551388.2352941176</x:v>
      </x:c>
      <x:c r="K29" t="str">
        <x:f t="shared" si="1"/>
        <x:v>B.1.3.4</x:v>
      </x:c>
      <x:c r="L29" t="str">
        <x:f t="shared" si="2"/>
        <x:v>Radier e=10cm</x:v>
      </x:c>
      <x:c r="M29" t="str">
        <x:f t="shared" si="3"/>
        <x:v>M2</x:v>
      </x:c>
      <x:c r="N29" s="90">
        <x:f t="shared" si="4"/>
        <x:v>93.24</x:v>
      </x:c>
      <x:c r="O29" s="90">
        <x:f t="shared" si="6"/>
        <x:v>24749.999999999996</x:v>
      </x:c>
      <x:c r="P29" s="90">
        <x:f t="shared" si="5"/>
        <x:v>2307689.9999999995</x:v>
      </x:c>
    </x:row>
    <x:row r="30" ht="21" customHeight="1">
      <x:c r="B30" s="89" t="str">
        <x:f>'07_Presupuesto'!A27</x:f>
        <x:v>B.1.4.1</x:v>
      </x:c>
      <x:c r="C30" s="89" t="str">
        <x:f>'07_Presupuesto'!C27</x:f>
        <x:v>Estructura de Metalcon en Muros</x:v>
      </x:c>
      <x:c r="D30" s="89" t="str">
        <x:f>'07_Presupuesto'!D27</x:f>
        <x:v>M2</x:v>
      </x:c>
      <x:c r="E30" s="91" t="n">
        <x:f>'07_Presupuesto'!E27</x:f>
        <x:v>236</x:v>
      </x:c>
      <x:c r="F30" s="91" t="n">
        <x:f>'07_Presupuesto'!G27</x:f>
        <x:v>21680.672268907565</x:v>
      </x:c>
      <x:c r="G30" s="91">
        <x:f t="shared" si="0"/>
        <x:v>5116638.6554621849</x:v>
      </x:c>
      <x:c r="K30" s="89" t="str">
        <x:f t="shared" si="1"/>
        <x:v>B.1.4.1</x:v>
      </x:c>
      <x:c r="L30" s="89" t="str">
        <x:f t="shared" si="2"/>
        <x:v>Estructura de Metalcon en Muros</x:v>
      </x:c>
      <x:c r="M30" s="89" t="str">
        <x:f t="shared" si="3"/>
        <x:v>M2</x:v>
      </x:c>
      <x:c r="N30" s="91">
        <x:f t="shared" si="4"/>
        <x:v>236</x:v>
      </x:c>
      <x:c r="O30" s="91">
        <x:f t="shared" si="6"/>
        <x:v>32250</x:v>
      </x:c>
      <x:c r="P30" s="91">
        <x:f t="shared" si="5"/>
        <x:v>7611000</x:v>
      </x:c>
    </x:row>
    <x:row r="31" ht="21" customHeight="1">
      <x:c r="B31" t="str">
        <x:f>'07_Presupuesto'!A28</x:f>
        <x:v>B.1.4.2</x:v>
      </x:c>
      <x:c r="C31" t="str">
        <x:f>'07_Presupuesto'!C28</x:f>
        <x:v>Planchas de OSB e=11.1mm</x:v>
      </x:c>
      <x:c r="D31" t="str">
        <x:f>'07_Presupuesto'!D28</x:f>
        <x:v>M2</x:v>
      </x:c>
      <x:c r="E31" s="90" t="n">
        <x:f>'07_Presupuesto'!E28</x:f>
        <x:v>153</x:v>
      </x:c>
      <x:c r="F31" s="90" t="n">
        <x:f>'07_Presupuesto'!G28</x:f>
        <x:v>11092.436974789916</x:v>
      </x:c>
      <x:c r="G31" s="90">
        <x:f t="shared" si="0"/>
        <x:v>1697142.8571428573</x:v>
      </x:c>
      <x:c r="K31" t="str">
        <x:f t="shared" si="1"/>
        <x:v>B.1.4.2</x:v>
      </x:c>
      <x:c r="L31" t="str">
        <x:f t="shared" si="2"/>
        <x:v>Planchas de OSB e=11.1mm</x:v>
      </x:c>
      <x:c r="M31" t="str">
        <x:f t="shared" si="3"/>
        <x:v>M2</x:v>
      </x:c>
      <x:c r="N31" s="90">
        <x:f t="shared" si="4"/>
        <x:v>153</x:v>
      </x:c>
      <x:c r="O31" s="90">
        <x:f t="shared" si="6"/>
        <x:v>16500</x:v>
      </x:c>
      <x:c r="P31" s="90">
        <x:f t="shared" si="5"/>
        <x:v>2524500</x:v>
      </x:c>
    </x:row>
    <x:row r="32" ht="21" customHeight="1">
      <x:c r="B32" s="89" t="str">
        <x:f>'07_Presupuesto'!A29</x:f>
        <x:v>B.1.4.3</x:v>
      </x:c>
      <x:c r="C32" s="89" t="str">
        <x:f>'07_Presupuesto'!C29</x:f>
        <x:v>Forro Exterior</x:v>
      </x:c>
      <x:c r="D32" s="89" t="str">
        <x:f>'07_Presupuesto'!D29</x:f>
        <x:v>M2</x:v>
      </x:c>
      <x:c r="E32" s="91" t="n">
        <x:f>'07_Presupuesto'!E29</x:f>
        <x:v>153</x:v>
      </x:c>
      <x:c r="F32" s="91" t="n">
        <x:f>'07_Presupuesto'!G29</x:f>
        <x:v>19327.731092436974</x:v>
      </x:c>
      <x:c r="G32" s="91">
        <x:f t="shared" si="0"/>
        <x:v>2957142.8571428568</x:v>
      </x:c>
      <x:c r="K32" s="89" t="str">
        <x:f t="shared" si="1"/>
        <x:v>B.1.4.3</x:v>
      </x:c>
      <x:c r="L32" s="89" t="str">
        <x:f t="shared" si="2"/>
        <x:v>Forro Exterior</x:v>
      </x:c>
      <x:c r="M32" s="89" t="str">
        <x:f t="shared" si="3"/>
        <x:v>M2</x:v>
      </x:c>
      <x:c r="N32" s="91">
        <x:f t="shared" si="4"/>
        <x:v>153</x:v>
      </x:c>
      <x:c r="O32" s="91">
        <x:f t="shared" si="6"/>
        <x:v>28749.999999999996</x:v>
      </x:c>
      <x:c r="P32" s="91">
        <x:f t="shared" si="5"/>
        <x:v>4398749.9999999991</x:v>
      </x:c>
    </x:row>
    <x:row r="33" ht="21" customHeight="1">
      <x:c r="B33" t="str">
        <x:f>'07_Presupuesto'!A30</x:f>
        <x:v>B.1.4.4</x:v>
      </x:c>
      <x:c r="C33" t="str">
        <x:f>'07_Presupuesto'!C30</x:f>
        <x:v>Forro Interior Volcanita y Aleros Exteriores</x:v>
      </x:c>
      <x:c r="D33" t="str">
        <x:f>'07_Presupuesto'!D30</x:f>
        <x:v>M2</x:v>
      </x:c>
      <x:c r="E33" s="90" t="n">
        <x:f>'07_Presupuesto'!E30</x:f>
        <x:v>180</x:v>
      </x:c>
      <x:c r="F33" s="90" t="n">
        <x:f>'07_Presupuesto'!G30</x:f>
        <x:v>10756.302521008403</x:v>
      </x:c>
      <x:c r="G33" s="90">
        <x:f t="shared" si="0"/>
        <x:v>1936134.4537815126</x:v>
      </x:c>
      <x:c r="K33" t="str">
        <x:f t="shared" si="1"/>
        <x:v>B.1.4.4</x:v>
      </x:c>
      <x:c r="L33" t="str">
        <x:f t="shared" si="2"/>
        <x:v>Forro Interior Volcanita y Aleros Exteriores</x:v>
      </x:c>
      <x:c r="M33" t="str">
        <x:f t="shared" si="3"/>
        <x:v>M2</x:v>
      </x:c>
      <x:c r="N33" s="90">
        <x:f t="shared" si="4"/>
        <x:v>180</x:v>
      </x:c>
      <x:c r="O33" s="90">
        <x:f t="shared" si="6"/>
        <x:v>15999.999999999998</x:v>
      </x:c>
      <x:c r="P33" s="90">
        <x:f t="shared" si="5"/>
        <x:v>2879999.9999999995</x:v>
      </x:c>
    </x:row>
    <x:row r="34" ht="21" customHeight="1">
      <x:c r="B34" s="89" t="str">
        <x:f>'07_Presupuesto'!A31</x:f>
        <x:v>B.1.4.5</x:v>
      </x:c>
      <x:c r="C34" s="89" t="str">
        <x:f>'07_Presupuesto'!C31</x:f>
        <x:v>Forro Interior Fibrocemento</x:v>
      </x:c>
      <x:c r="D34" s="89" t="str">
        <x:f>'07_Presupuesto'!D31</x:f>
        <x:v>M2</x:v>
      </x:c>
      <x:c r="E34" s="91" t="n">
        <x:f>'07_Presupuesto'!E31</x:f>
        <x:v>65</x:v>
      </x:c>
      <x:c r="F34" s="91" t="n">
        <x:f>'07_Presupuesto'!G31</x:f>
        <x:v>14957.983193277312</x:v>
      </x:c>
      <x:c r="G34" s="91">
        <x:f t="shared" si="0"/>
        <x:v>972268.90756302525</x:v>
      </x:c>
      <x:c r="K34" s="89" t="str">
        <x:f t="shared" si="1"/>
        <x:v>B.1.4.5</x:v>
      </x:c>
      <x:c r="L34" s="89" t="str">
        <x:f t="shared" si="2"/>
        <x:v>Forro Interior Fibrocemento</x:v>
      </x:c>
      <x:c r="M34" s="89" t="str">
        <x:f t="shared" si="3"/>
        <x:v>M2</x:v>
      </x:c>
      <x:c r="N34" s="91">
        <x:f t="shared" si="4"/>
        <x:v>65</x:v>
      </x:c>
      <x:c r="O34" s="91">
        <x:f t="shared" si="6"/>
        <x:v>22250</x:v>
      </x:c>
      <x:c r="P34" s="91">
        <x:f t="shared" si="5"/>
        <x:v>1446250</x:v>
      </x:c>
    </x:row>
    <x:row r="35" ht="21" customHeight="1">
      <x:c r="B35" t="str">
        <x:f>'07_Presupuesto'!A32</x:f>
        <x:v>B.1.5.1</x:v>
      </x:c>
      <x:c r="C35" t="str">
        <x:f>'07_Presupuesto'!C32</x:f>
        <x:v>Cerchas y Costaneras de Acero Galvanizado</x:v>
      </x:c>
      <x:c r="D35" t="str">
        <x:f>'07_Presupuesto'!D32</x:f>
        <x:v>M2</x:v>
      </x:c>
      <x:c r="E35" s="90" t="n">
        <x:f>'07_Presupuesto'!E32</x:f>
        <x:v>78.61</x:v>
      </x:c>
      <x:c r="F35" s="90" t="n">
        <x:f>'07_Presupuesto'!G32</x:f>
        <x:v>28571.428571428572</x:v>
      </x:c>
      <x:c r="G35" s="90">
        <x:f t="shared" si="0"/>
        <x:v>2246000</x:v>
      </x:c>
      <x:c r="K35" t="str">
        <x:f t="shared" si="1"/>
        <x:v>B.1.5.1</x:v>
      </x:c>
      <x:c r="L35" t="str">
        <x:f t="shared" si="2"/>
        <x:v>Cerchas y Costaneras de Acero Galvanizado</x:v>
      </x:c>
      <x:c r="M35" t="str">
        <x:f t="shared" si="3"/>
        <x:v>M2</x:v>
      </x:c>
      <x:c r="N35" s="90">
        <x:f t="shared" si="4"/>
        <x:v>78.61</x:v>
      </x:c>
      <x:c r="O35" s="90">
        <x:f t="shared" si="6"/>
        <x:v>42500</x:v>
      </x:c>
      <x:c r="P35" s="90">
        <x:f t="shared" si="5"/>
        <x:v>3340925</x:v>
      </x:c>
    </x:row>
    <x:row r="36" ht="21" customHeight="1">
      <x:c r="B36" s="89" t="str">
        <x:f>'07_Presupuesto'!A33</x:f>
        <x:v>B.1.6.1</x:v>
      </x:c>
      <x:c r="C36" s="89" t="str">
        <x:f>'07_Presupuesto'!C33</x:f>
        <x:v>Aislación Papel Impermeabilizante</x:v>
      </x:c>
      <x:c r="D36" s="89" t="str">
        <x:f>'07_Presupuesto'!D33</x:f>
        <x:v>M2</x:v>
      </x:c>
      <x:c r="E36" s="91" t="n">
        <x:f>'07_Presupuesto'!E33</x:f>
        <x:v>78.61</x:v>
      </x:c>
      <x:c r="F36" s="91" t="n">
        <x:f>'07_Presupuesto'!G33</x:f>
        <x:v>1932.7731092436975</x:v>
      </x:c>
      <x:c r="G36" s="91">
        <x:f t="shared" si="0"/>
        <x:v>151935.29411764705</x:v>
      </x:c>
      <x:c r="K36" s="89" t="str">
        <x:f t="shared" si="1"/>
        <x:v>B.1.6.1</x:v>
      </x:c>
      <x:c r="L36" s="89" t="str">
        <x:f t="shared" si="2"/>
        <x:v>Aislación Papel Impermeabilizante</x:v>
      </x:c>
      <x:c r="M36" s="89" t="str">
        <x:f t="shared" si="3"/>
        <x:v>M2</x:v>
      </x:c>
      <x:c r="N36" s="91">
        <x:f t="shared" si="4"/>
        <x:v>78.61</x:v>
      </x:c>
      <x:c r="O36" s="91">
        <x:f t="shared" si="6"/>
        <x:v>2874.9999999999995</x:v>
      </x:c>
      <x:c r="P36" s="91">
        <x:f t="shared" si="5"/>
        <x:v>226003.74999999997</x:v>
      </x:c>
    </x:row>
    <x:row r="37" ht="21" customHeight="1">
      <x:c r="B37" t="str">
        <x:f>'07_Presupuesto'!A34</x:f>
        <x:v>B.1.6.2</x:v>
      </x:c>
      <x:c r="C37" t="str">
        <x:f>'07_Presupuesto'!C34</x:f>
        <x:v>Planchas OSB e=11.1mm</x:v>
      </x:c>
      <x:c r="D37" t="str">
        <x:f>'07_Presupuesto'!D34</x:f>
        <x:v>M2</x:v>
      </x:c>
      <x:c r="E37" s="90" t="n">
        <x:f>'07_Presupuesto'!E34</x:f>
        <x:v>78.61</x:v>
      </x:c>
      <x:c r="F37" s="90" t="n">
        <x:f>'07_Presupuesto'!G34</x:f>
        <x:v>11092.436974789916</x:v>
      </x:c>
      <x:c r="G37" s="90">
        <x:f t="shared" si="0"/>
        <x:v>871976.4705882353</x:v>
      </x:c>
      <x:c r="K37" t="str">
        <x:f t="shared" si="1"/>
        <x:v>B.1.6.2</x:v>
      </x:c>
      <x:c r="L37" t="str">
        <x:f t="shared" si="2"/>
        <x:v>Planchas OSB e=11.1mm</x:v>
      </x:c>
      <x:c r="M37" t="str">
        <x:f t="shared" si="3"/>
        <x:v>M2</x:v>
      </x:c>
      <x:c r="N37" s="90">
        <x:f t="shared" si="4"/>
        <x:v>78.61</x:v>
      </x:c>
      <x:c r="O37" s="90">
        <x:f t="shared" si="6"/>
        <x:v>16500</x:v>
      </x:c>
      <x:c r="P37" s="90">
        <x:f t="shared" si="5"/>
        <x:v>1297065</x:v>
      </x:c>
    </x:row>
    <x:row r="38" ht="21" customHeight="1">
      <x:c r="B38" s="89" t="str">
        <x:f>'07_Presupuesto'!A35</x:f>
        <x:v>B.1.6.3</x:v>
      </x:c>
      <x:c r="C38" s="89" t="str">
        <x:f>'07_Presupuesto'!C35</x:f>
        <x:v>Cubierta Onda Estándar</x:v>
      </x:c>
      <x:c r="D38" s="89" t="str">
        <x:f>'07_Presupuesto'!D35</x:f>
        <x:v>M2</x:v>
      </x:c>
      <x:c r="E38" s="91" t="n">
        <x:f>'07_Presupuesto'!E35</x:f>
        <x:v>78.61</x:v>
      </x:c>
      <x:c r="F38" s="91" t="n">
        <x:f>'07_Presupuesto'!G35</x:f>
        <x:v>12436.974789915967</x:v>
      </x:c>
      <x:c r="G38" s="91">
        <x:f t="shared" si="0"/>
        <x:v>977670.5882352941</x:v>
      </x:c>
      <x:c r="K38" s="89" t="str">
        <x:f t="shared" si="1"/>
        <x:v>B.1.6.3</x:v>
      </x:c>
      <x:c r="L38" s="89" t="str">
        <x:f t="shared" si="2"/>
        <x:v>Cubierta Onda Estándar</x:v>
      </x:c>
      <x:c r="M38" s="89" t="str">
        <x:f t="shared" si="3"/>
        <x:v>M2</x:v>
      </x:c>
      <x:c r="N38" s="91">
        <x:f t="shared" si="4"/>
        <x:v>78.61</x:v>
      </x:c>
      <x:c r="O38" s="91">
        <x:f t="shared" si="6"/>
        <x:v>18499.999999999996</x:v>
      </x:c>
      <x:c r="P38" s="91">
        <x:f t="shared" si="5"/>
        <x:v>1454284.9999999998</x:v>
      </x:c>
    </x:row>
    <x:row r="39" ht="21" customHeight="1">
      <x:c r="B39" t="str">
        <x:f>'07_Presupuesto'!A36</x:f>
        <x:v>B.2.1.1</x:v>
      </x:c>
      <x:c r="C39" t="str">
        <x:f>'07_Presupuesto'!C36</x:f>
        <x:v>Aislante Térmico Para Muros</x:v>
      </x:c>
      <x:c r="D39" t="str">
        <x:f>'07_Presupuesto'!D36</x:f>
        <x:v>M2</x:v>
      </x:c>
      <x:c r="E39" s="90" t="n">
        <x:f>'07_Presupuesto'!E36</x:f>
        <x:v>236</x:v>
      </x:c>
      <x:c r="F39" s="90" t="n">
        <x:f>'07_Presupuesto'!G36</x:f>
        <x:v>6218.487394957983</x:v>
      </x:c>
      <x:c r="G39" s="90">
        <x:f t="shared" si="0"/>
        <x:v>1467563.0252100842</x:v>
      </x:c>
      <x:c r="K39" t="str">
        <x:f t="shared" si="1"/>
        <x:v>B.2.1.1</x:v>
      </x:c>
      <x:c r="L39" t="str">
        <x:f t="shared" si="2"/>
        <x:v>Aislante Térmico Para Muros</x:v>
      </x:c>
      <x:c r="M39" t="str">
        <x:f t="shared" si="3"/>
        <x:v>M2</x:v>
      </x:c>
      <x:c r="N39" s="90">
        <x:f t="shared" si="4"/>
        <x:v>236</x:v>
      </x:c>
      <x:c r="O39" s="90">
        <x:f t="shared" si="6"/>
        <x:v>9249.9999999999982</x:v>
      </x:c>
      <x:c r="P39" s="90">
        <x:f t="shared" si="5"/>
        <x:v>2182999.9999999995</x:v>
      </x:c>
    </x:row>
    <x:row r="40" ht="21" customHeight="1">
      <x:c r="B40" s="89" t="str">
        <x:f>'07_Presupuesto'!A37</x:f>
        <x:v>B.2.1.2</x:v>
      </x:c>
      <x:c r="C40" s="89" t="str">
        <x:f>'07_Presupuesto'!C37</x:f>
        <x:v>Aislante Térmico Para Cielo</x:v>
      </x:c>
      <x:c r="D40" s="89" t="str">
        <x:f>'07_Presupuesto'!D37</x:f>
        <x:v>M2</x:v>
      </x:c>
      <x:c r="E40" s="91" t="n">
        <x:f>'07_Presupuesto'!E37</x:f>
        <x:v>78.61</x:v>
      </x:c>
      <x:c r="F40" s="91" t="n">
        <x:f>'07_Presupuesto'!G37</x:f>
        <x:v>6638.6554621848745</x:v>
      </x:c>
      <x:c r="G40" s="91">
        <x:f t="shared" si="0"/>
        <x:v>521864.70588235301</x:v>
      </x:c>
      <x:c r="K40" s="89" t="str">
        <x:f t="shared" si="1"/>
        <x:v>B.2.1.2</x:v>
      </x:c>
      <x:c r="L40" s="89" t="str">
        <x:f t="shared" si="2"/>
        <x:v>Aislante Térmico Para Cielo</x:v>
      </x:c>
      <x:c r="M40" s="89" t="str">
        <x:f t="shared" si="3"/>
        <x:v>M2</x:v>
      </x:c>
      <x:c r="N40" s="91">
        <x:f t="shared" si="4"/>
        <x:v>78.61</x:v>
      </x:c>
      <x:c r="O40" s="91">
        <x:f t="shared" si="6"/>
        <x:v>9875</x:v>
      </x:c>
      <x:c r="P40" s="91">
        <x:f t="shared" si="5"/>
        <x:v>776273.75</x:v>
      </x:c>
    </x:row>
    <x:row r="41" ht="21" customHeight="1">
      <x:c r="B41" t="str">
        <x:f>'07_Presupuesto'!A38</x:f>
        <x:v>B.2.1.3</x:v>
      </x:c>
      <x:c r="C41" t="str">
        <x:f>'07_Presupuesto'!C38</x:f>
        <x:v>Impermeabilización Bajo Pavimentos</x:v>
      </x:c>
      <x:c r="D41" t="str">
        <x:f>'07_Presupuesto'!D38</x:f>
        <x:v>M2</x:v>
      </x:c>
      <x:c r="E41" s="90" t="n">
        <x:f>'07_Presupuesto'!E38</x:f>
        <x:v>85</x:v>
      </x:c>
      <x:c r="F41" s="90" t="n">
        <x:f>'07_Presupuesto'!G38</x:f>
        <x:v>6218.487394957983</x:v>
      </x:c>
      <x:c r="G41" s="90" t="n">
        <x:f t="shared" ref="G41:G72" si="7">E41*F41</x:f>
        <x:v>528571.4285714285</x:v>
      </x:c>
      <x:c r="K41" t="str">
        <x:f t="shared" ref="K41:K72" si="8">B41</x:f>
        <x:v>B.2.1.3</x:v>
      </x:c>
      <x:c r="L41" t="str">
        <x:f t="shared" ref="L41:L72" si="9">C41</x:f>
        <x:v>Impermeabilización Bajo Pavimentos</x:v>
      </x:c>
      <x:c r="M41" t="str">
        <x:f t="shared" ref="M41:M72" si="10">D41</x:f>
        <x:v>M2</x:v>
      </x:c>
      <x:c r="N41" s="90" t="n">
        <x:f t="shared" ref="N41:N72" si="11">E41</x:f>
        <x:v>85</x:v>
      </x:c>
      <x:c r="O41" s="90" t="n">
        <x:f t="shared" ref="O41:O72" si="12">F41*$I$5</x:f>
        <x:v>9249.999999999998</x:v>
      </x:c>
      <x:c r="P41" s="90" t="n">
        <x:f t="shared" ref="P41:P72" si="13">N41*O41</x:f>
        <x:v>786249.9999999999</x:v>
      </x:c>
    </x:row>
    <x:row r="42" ht="21" customHeight="1">
      <x:c r="B42" s="89" t="str">
        <x:f>'07_Presupuesto'!A39</x:f>
        <x:v>B.2.2/a)</x:v>
      </x:c>
      <x:c r="C42" s="89" t="str">
        <x:f>'07_Presupuesto'!C39</x:f>
        <x:v>Yeso Cartón RH</x:v>
      </x:c>
      <x:c r="D42" s="89" t="str">
        <x:f>'07_Presupuesto'!D39</x:f>
        <x:v>M2</x:v>
      </x:c>
      <x:c r="E42" s="91" t="n">
        <x:f>'07_Presupuesto'!E39</x:f>
        <x:v>34</x:v>
      </x:c>
      <x:c r="F42" s="91" t="n">
        <x:f>'07_Presupuesto'!G39</x:f>
        <x:v>16386.55462184874</x:v>
      </x:c>
      <x:c r="G42" s="91">
        <x:f t="shared" si="7"/>
        <x:v>557142.85714285716</x:v>
      </x:c>
      <x:c r="K42" s="89" t="str">
        <x:f t="shared" si="8"/>
        <x:v>B.2.2/a)</x:v>
      </x:c>
      <x:c r="L42" s="89" t="str">
        <x:f t="shared" si="9"/>
        <x:v>Yeso Cartón RH</x:v>
      </x:c>
      <x:c r="M42" s="89" t="str">
        <x:f t="shared" si="10"/>
        <x:v>M2</x:v>
      </x:c>
      <x:c r="N42" s="91">
        <x:f t="shared" si="11"/>
        <x:v>34</x:v>
      </x:c>
      <x:c r="O42" s="91">
        <x:f t="shared" si="12"/>
        <x:v>24374.999999999996</x:v>
      </x:c>
      <x:c r="P42" s="91">
        <x:f t="shared" si="13"/>
        <x:v>828749.99999999988</x:v>
      </x:c>
    </x:row>
    <x:row r="43" ht="21" customHeight="1">
      <x:c r="B43" t="str">
        <x:f>'07_Presupuesto'!A40</x:f>
        <x:v>B.2.3/a)</x:v>
      </x:c>
      <x:c r="C43" t="str">
        <x:f>'07_Presupuesto'!C40</x:f>
        <x:v>Yeso Cartón</x:v>
      </x:c>
      <x:c r="D43" t="str">
        <x:f>'07_Presupuesto'!D40</x:f>
        <x:v>M2</x:v>
      </x:c>
      <x:c r="E43" s="90" t="n">
        <x:f>'07_Presupuesto'!E40</x:f>
        <x:v>50</x:v>
      </x:c>
      <x:c r="F43" s="90" t="n">
        <x:f>'07_Presupuesto'!G40</x:f>
        <x:v>14117.64705882353</x:v>
      </x:c>
      <x:c r="G43" s="90">
        <x:f t="shared" si="7"/>
        <x:v>705882.3529411765</x:v>
      </x:c>
      <x:c r="K43" t="str">
        <x:f t="shared" si="8"/>
        <x:v>B.2.3/a)</x:v>
      </x:c>
      <x:c r="L43" t="str">
        <x:f t="shared" si="9"/>
        <x:v>Yeso Cartón</x:v>
      </x:c>
      <x:c r="M43" t="str">
        <x:f t="shared" si="10"/>
        <x:v>M2</x:v>
      </x:c>
      <x:c r="N43" s="90">
        <x:f t="shared" si="11"/>
        <x:v>50</x:v>
      </x:c>
      <x:c r="O43" s="90">
        <x:f t="shared" si="12"/>
        <x:v>20999.999999999996</x:v>
      </x:c>
      <x:c r="P43" s="90">
        <x:f t="shared" si="13"/>
        <x:v>1049999.9999999998</x:v>
      </x:c>
    </x:row>
    <x:row r="44" ht="21" customHeight="1">
      <x:c r="B44" s="89" t="str">
        <x:f>'07_Presupuesto'!A41</x:f>
        <x:v>B.2.4/a)</x:v>
      </x:c>
      <x:c r="C44" s="89" t="str">
        <x:f>'07_Presupuesto'!C41</x:f>
        <x:v>Forros</x:v>
      </x:c>
      <x:c r="D44" s="89" t="str">
        <x:f>'07_Presupuesto'!D41</x:f>
        <x:v>ML</x:v>
      </x:c>
      <x:c r="E44" s="91" t="n">
        <x:f>'07_Presupuesto'!E41</x:f>
        <x:v>25</x:v>
      </x:c>
      <x:c r="F44" s="91" t="n">
        <x:f>'07_Presupuesto'!G41</x:f>
        <x:v>10504.20168067227</x:v>
      </x:c>
      <x:c r="G44" s="91">
        <x:f t="shared" si="7"/>
        <x:v>262605.04201680672</x:v>
      </x:c>
      <x:c r="K44" s="89" t="str">
        <x:f t="shared" si="8"/>
        <x:v>B.2.4/a)</x:v>
      </x:c>
      <x:c r="L44" s="89" t="str">
        <x:f t="shared" si="9"/>
        <x:v>Forros</x:v>
      </x:c>
      <x:c r="M44" s="89" t="str">
        <x:f t="shared" si="10"/>
        <x:v>ML</x:v>
      </x:c>
      <x:c r="N44" s="91">
        <x:f t="shared" si="11"/>
        <x:v>25</x:v>
      </x:c>
      <x:c r="O44" s="91">
        <x:f t="shared" si="12"/>
        <x:v>15624.999999999998</x:v>
      </x:c>
      <x:c r="P44" s="91">
        <x:f t="shared" si="13"/>
        <x:v>390624.99999999994</x:v>
      </x:c>
    </x:row>
    <x:row r="45" ht="21" customHeight="1">
      <x:c r="B45" t="str">
        <x:f>'07_Presupuesto'!A42</x:f>
        <x:v>B.2.4/b)</x:v>
      </x:c>
      <x:c r="C45" t="str">
        <x:f>'07_Presupuesto'!C42</x:f>
        <x:v>Canales</x:v>
      </x:c>
      <x:c r="D45" t="str">
        <x:f>'07_Presupuesto'!D42</x:f>
        <x:v>ML</x:v>
      </x:c>
      <x:c r="E45" s="90" t="n">
        <x:f>'07_Presupuesto'!E42</x:f>
        <x:v>45</x:v>
      </x:c>
      <x:c r="F45" s="90" t="n">
        <x:f>'07_Presupuesto'!G42</x:f>
        <x:v>14957.983193277312</x:v>
      </x:c>
      <x:c r="G45" s="90">
        <x:f t="shared" si="7"/>
        <x:v>673109.24369747902</x:v>
      </x:c>
      <x:c r="K45" t="str">
        <x:f t="shared" si="8"/>
        <x:v>B.2.4/b)</x:v>
      </x:c>
      <x:c r="L45" t="str">
        <x:f t="shared" si="9"/>
        <x:v>Canales</x:v>
      </x:c>
      <x:c r="M45" t="str">
        <x:f t="shared" si="10"/>
        <x:v>ML</x:v>
      </x:c>
      <x:c r="N45" s="90">
        <x:f t="shared" si="11"/>
        <x:v>45</x:v>
      </x:c>
      <x:c r="O45" s="90">
        <x:f t="shared" si="12"/>
        <x:v>22250</x:v>
      </x:c>
      <x:c r="P45" s="90">
        <x:f t="shared" si="13"/>
        <x:v>1001250</x:v>
      </x:c>
    </x:row>
    <x:row r="46" ht="21" customHeight="1">
      <x:c r="B46" s="89" t="str">
        <x:f>'07_Presupuesto'!A43</x:f>
        <x:v>B.2.4/c)</x:v>
      </x:c>
      <x:c r="C46" s="89" t="str">
        <x:f>'07_Presupuesto'!C43</x:f>
        <x:v>Bajadas</x:v>
      </x:c>
      <x:c r="D46" s="89" t="str">
        <x:f>'07_Presupuesto'!D43</x:f>
        <x:v>ML</x:v>
      </x:c>
      <x:c r="E46" s="91" t="n">
        <x:f>'07_Presupuesto'!E43</x:f>
        <x:v>24</x:v>
      </x:c>
      <x:c r="F46" s="91" t="n">
        <x:f>'07_Presupuesto'!G43</x:f>
        <x:v>11680.672268907563</x:v>
      </x:c>
      <x:c r="G46" s="91">
        <x:f t="shared" si="7"/>
        <x:v>280336.13445378153</x:v>
      </x:c>
      <x:c r="K46" s="89" t="str">
        <x:f t="shared" si="8"/>
        <x:v>B.2.4/c)</x:v>
      </x:c>
      <x:c r="L46" s="89" t="str">
        <x:f t="shared" si="9"/>
        <x:v>Bajadas</x:v>
      </x:c>
      <x:c r="M46" s="89" t="str">
        <x:f t="shared" si="10"/>
        <x:v>ML</x:v>
      </x:c>
      <x:c r="N46" s="91">
        <x:f t="shared" si="11"/>
        <x:v>24</x:v>
      </x:c>
      <x:c r="O46" s="91">
        <x:f t="shared" si="12"/>
        <x:v>17374.999999999996</x:v>
      </x:c>
      <x:c r="P46" s="91">
        <x:f t="shared" si="13"/>
        <x:v>416999.99999999988</x:v>
      </x:c>
    </x:row>
    <x:row r="47" ht="21" customHeight="1">
      <x:c r="B47" t="str">
        <x:f>'07_Presupuesto'!A44</x:f>
        <x:v>B.2.4/d)</x:v>
      </x:c>
      <x:c r="C47" t="str">
        <x:f>'07_Presupuesto'!C44</x:f>
        <x:v>Salida Ventilaciones</x:v>
      </x:c>
      <x:c r="D47" t="str">
        <x:f>'07_Presupuesto'!D44</x:f>
        <x:v>ML</x:v>
      </x:c>
      <x:c r="E47" s="90" t="n">
        <x:f>'07_Presupuesto'!E44</x:f>
        <x:v>6</x:v>
      </x:c>
      <x:c r="F47" s="90" t="n">
        <x:f>'07_Presupuesto'!G44</x:f>
        <x:v>13865.546218487396</x:v>
      </x:c>
      <x:c r="G47" s="90">
        <x:f t="shared" si="7"/>
        <x:v>83193.277310924372</x:v>
      </x:c>
      <x:c r="K47" t="str">
        <x:f t="shared" si="8"/>
        <x:v>B.2.4/d)</x:v>
      </x:c>
      <x:c r="L47" t="str">
        <x:f t="shared" si="9"/>
        <x:v>Salida Ventilaciones</x:v>
      </x:c>
      <x:c r="M47" t="str">
        <x:f t="shared" si="10"/>
        <x:v>ML</x:v>
      </x:c>
      <x:c r="N47" s="90">
        <x:f t="shared" si="11"/>
        <x:v>6</x:v>
      </x:c>
      <x:c r="O47" s="90">
        <x:f t="shared" si="12"/>
        <x:v>20625</x:v>
      </x:c>
      <x:c r="P47" s="90">
        <x:f t="shared" si="13"/>
        <x:v>123750</x:v>
      </x:c>
    </x:row>
    <x:row r="48" ht="21" customHeight="1">
      <x:c r="B48" s="89" t="str">
        <x:f>'07_Presupuesto'!A45</x:f>
        <x:v>B.2.5.1</x:v>
      </x:c>
      <x:c r="C48" s="89" t="str">
        <x:f>'07_Presupuesto'!C45</x:f>
        <x:v>Cerámicos Muros</x:v>
      </x:c>
      <x:c r="D48" s="89" t="str">
        <x:f>'07_Presupuesto'!D45</x:f>
        <x:v>M2</x:v>
      </x:c>
      <x:c r="E48" s="91" t="n">
        <x:f>'07_Presupuesto'!E45</x:f>
        <x:v>70</x:v>
      </x:c>
      <x:c r="F48" s="91" t="n">
        <x:f>'07_Presupuesto'!G45</x:f>
        <x:v>23361.344537815126</x:v>
      </x:c>
      <x:c r="G48" s="91">
        <x:f t="shared" si="7"/>
        <x:v>1635294.1176470588</x:v>
      </x:c>
      <x:c r="K48" s="89" t="str">
        <x:f t="shared" si="8"/>
        <x:v>B.2.5.1</x:v>
      </x:c>
      <x:c r="L48" s="89" t="str">
        <x:f t="shared" si="9"/>
        <x:v>Cerámicos Muros</x:v>
      </x:c>
      <x:c r="M48" s="89" t="str">
        <x:f t="shared" si="10"/>
        <x:v>M2</x:v>
      </x:c>
      <x:c r="N48" s="91">
        <x:f t="shared" si="11"/>
        <x:v>70</x:v>
      </x:c>
      <x:c r="O48" s="91">
        <x:f t="shared" si="12"/>
        <x:v>34749.999999999993</x:v>
      </x:c>
      <x:c r="P48" s="91">
        <x:f t="shared" si="13"/>
        <x:v>2432499.9999999995</x:v>
      </x:c>
    </x:row>
    <x:row r="49" ht="21" customHeight="1">
      <x:c r="B49" t="str">
        <x:f>'07_Presupuesto'!A46</x:f>
        <x:v>B.2.5.2</x:v>
      </x:c>
      <x:c r="C49" t="str">
        <x:f>'07_Presupuesto'!C46</x:f>
        <x:v>Cerámicos Pisos</x:v>
      </x:c>
      <x:c r="D49" t="str">
        <x:f>'07_Presupuesto'!D46</x:f>
        <x:v>M2</x:v>
      </x:c>
      <x:c r="E49" s="90" t="n">
        <x:f>'07_Presupuesto'!E46</x:f>
        <x:v>84</x:v>
      </x:c>
      <x:c r="F49" s="90" t="n">
        <x:f>'07_Presupuesto'!G46</x:f>
        <x:v>22268.907563025212</x:v>
      </x:c>
      <x:c r="G49" s="90">
        <x:f t="shared" si="7"/>
        <x:v>1870588.2352941178</x:v>
      </x:c>
      <x:c r="K49" t="str">
        <x:f t="shared" si="8"/>
        <x:v>B.2.5.2</x:v>
      </x:c>
      <x:c r="L49" t="str">
        <x:f t="shared" si="9"/>
        <x:v>Cerámicos Pisos</x:v>
      </x:c>
      <x:c r="M49" t="str">
        <x:f t="shared" si="10"/>
        <x:v>M2</x:v>
      </x:c>
      <x:c r="N49" s="90">
        <x:f t="shared" si="11"/>
        <x:v>84</x:v>
      </x:c>
      <x:c r="O49" s="90">
        <x:f t="shared" si="12"/>
        <x:v>33125</x:v>
      </x:c>
      <x:c r="P49" s="90">
        <x:f t="shared" si="13"/>
        <x:v>2782500</x:v>
      </x:c>
    </x:row>
    <x:row r="50" ht="21" customHeight="1">
      <x:c r="B50" s="89" t="str">
        <x:f>'07_Presupuesto'!A47</x:f>
        <x:v>B.2.6.1</x:v>
      </x:c>
      <x:c r="C50" s="89" t="str">
        <x:f>'07_Presupuesto'!C47</x:f>
        <x:v>Pintura Puertas Exteriores Esmalte Sintético</x:v>
      </x:c>
      <x:c r="D50" s="89" t="str">
        <x:f>'07_Presupuesto'!D47</x:f>
        <x:v>M2</x:v>
      </x:c>
      <x:c r="E50" s="91" t="n">
        <x:f>'07_Presupuesto'!E47</x:f>
        <x:v>35</x:v>
      </x:c>
      <x:c r="F50" s="91" t="n">
        <x:f>'07_Presupuesto'!G47</x:f>
        <x:v>9663.865546218487</x:v>
      </x:c>
      <x:c r="G50" s="91">
        <x:f t="shared" si="7"/>
        <x:v>338235.29411764705</x:v>
      </x:c>
      <x:c r="K50" s="89" t="str">
        <x:f t="shared" si="8"/>
        <x:v>B.2.6.1</x:v>
      </x:c>
      <x:c r="L50" s="89" t="str">
        <x:f t="shared" si="9"/>
        <x:v>Pintura Puertas Exteriores Esmalte Sintético</x:v>
      </x:c>
      <x:c r="M50" s="89" t="str">
        <x:f t="shared" si="10"/>
        <x:v>M2</x:v>
      </x:c>
      <x:c r="N50" s="91">
        <x:f t="shared" si="11"/>
        <x:v>35</x:v>
      </x:c>
      <x:c r="O50" s="91">
        <x:f t="shared" si="12"/>
        <x:v>14374.999999999998</x:v>
      </x:c>
      <x:c r="P50" s="91">
        <x:f t="shared" si="13"/>
        <x:v>503124.99999999994</x:v>
      </x:c>
    </x:row>
    <x:row r="51" ht="21" customHeight="1">
      <x:c r="B51" t="str">
        <x:f>'07_Presupuesto'!A48</x:f>
        <x:v>B.2.6.2</x:v>
      </x:c>
      <x:c r="C51" t="str">
        <x:f>'07_Presupuesto'!C48</x:f>
        <x:v>Pintura Interior</x:v>
      </x:c>
      <x:c r="D51" t="str">
        <x:f>'07_Presupuesto'!D48</x:f>
        <x:v>M2</x:v>
      </x:c>
      <x:c r="E51" s="90" t="n">
        <x:f>'07_Presupuesto'!E48</x:f>
        <x:v>250</x:v>
      </x:c>
      <x:c r="F51" s="90" t="n">
        <x:f>'07_Presupuesto'!G48</x:f>
        <x:v>6554.621848739496</x:v>
      </x:c>
      <x:c r="G51" s="90">
        <x:f t="shared" si="7"/>
        <x:v>1638655.4621848741</x:v>
      </x:c>
      <x:c r="K51" t="str">
        <x:f t="shared" si="8"/>
        <x:v>B.2.6.2</x:v>
      </x:c>
      <x:c r="L51" t="str">
        <x:f t="shared" si="9"/>
        <x:v>Pintura Interior</x:v>
      </x:c>
      <x:c r="M51" t="str">
        <x:f t="shared" si="10"/>
        <x:v>M2</x:v>
      </x:c>
      <x:c r="N51" s="90">
        <x:f t="shared" si="11"/>
        <x:v>250</x:v>
      </x:c>
      <x:c r="O51" s="90">
        <x:f t="shared" si="12"/>
        <x:v>9750</x:v>
      </x:c>
      <x:c r="P51" s="90">
        <x:f t="shared" si="13"/>
        <x:v>2437500</x:v>
      </x:c>
    </x:row>
    <x:row r="52" ht="21" customHeight="1">
      <x:c r="B52" s="89" t="str">
        <x:f>'07_Presupuesto'!A49</x:f>
        <x:v>B.2.7.1/a)</x:v>
      </x:c>
      <x:c r="C52" s="89" t="str">
        <x:f>'07_Presupuesto'!C49</x:f>
        <x:v>P1 / Madera Puertas</x:v>
      </x:c>
      <x:c r="D52" s="89" t="str">
        <x:f>'07_Presupuesto'!D49</x:f>
        <x:v>UNI</x:v>
      </x:c>
      <x:c r="E52" s="91" t="n">
        <x:f>'07_Presupuesto'!E49</x:f>
        <x:v>1</x:v>
      </x:c>
      <x:c r="F52" s="91" t="n">
        <x:f>'07_Presupuesto'!G49</x:f>
        <x:v>205882.35294117648</x:v>
      </x:c>
      <x:c r="G52" s="91">
        <x:f t="shared" si="7"/>
        <x:v>205882.35294117648</x:v>
      </x:c>
      <x:c r="K52" s="89" t="str">
        <x:f t="shared" si="8"/>
        <x:v>B.2.7.1/a)</x:v>
      </x:c>
      <x:c r="L52" s="89" t="str">
        <x:f t="shared" si="9"/>
        <x:v>P1 / Madera Puertas</x:v>
      </x:c>
      <x:c r="M52" s="89" t="str">
        <x:f t="shared" si="10"/>
        <x:v>UNI</x:v>
      </x:c>
      <x:c r="N52" s="91">
        <x:f t="shared" si="11"/>
        <x:v>1</x:v>
      </x:c>
      <x:c r="O52" s="91">
        <x:f t="shared" si="12"/>
        <x:v>306250</x:v>
      </x:c>
      <x:c r="P52" s="91">
        <x:f t="shared" si="13"/>
        <x:v>306250</x:v>
      </x:c>
    </x:row>
    <x:row r="53" ht="21" customHeight="1">
      <x:c r="B53" t="str">
        <x:f>'07_Presupuesto'!A50</x:f>
        <x:v>B.2.7.1/b)</x:v>
      </x:c>
      <x:c r="C53" t="str">
        <x:f>'07_Presupuesto'!C50</x:f>
        <x:v>P2 / Madera Puertas</x:v>
      </x:c>
      <x:c r="D53" t="str">
        <x:f>'07_Presupuesto'!D50</x:f>
        <x:v>UNI</x:v>
      </x:c>
      <x:c r="E53" s="90" t="n">
        <x:f>'07_Presupuesto'!E50</x:f>
        <x:v>2</x:v>
      </x:c>
      <x:c r="F53" s="90" t="n">
        <x:f>'07_Presupuesto'!G50</x:f>
        <x:v>163865.5462184874</x:v>
      </x:c>
      <x:c r="G53" s="90">
        <x:f t="shared" si="7"/>
        <x:v>327731.09243697481</x:v>
      </x:c>
      <x:c r="K53" t="str">
        <x:f t="shared" si="8"/>
        <x:v>B.2.7.1/b)</x:v>
      </x:c>
      <x:c r="L53" t="str">
        <x:f t="shared" si="9"/>
        <x:v>P2 / Madera Puertas</x:v>
      </x:c>
      <x:c r="M53" t="str">
        <x:f t="shared" si="10"/>
        <x:v>UNI</x:v>
      </x:c>
      <x:c r="N53" s="90">
        <x:f t="shared" si="11"/>
        <x:v>2</x:v>
      </x:c>
      <x:c r="O53" s="90">
        <x:f t="shared" si="12"/>
        <x:v>243750</x:v>
      </x:c>
      <x:c r="P53" s="90">
        <x:f t="shared" si="13"/>
        <x:v>487500</x:v>
      </x:c>
    </x:row>
    <x:row r="54" ht="21" customHeight="1">
      <x:c r="B54" s="89" t="str">
        <x:f>'07_Presupuesto'!A51</x:f>
        <x:v>B.2.7.1/c)</x:v>
      </x:c>
      <x:c r="C54" s="89" t="str">
        <x:f>'07_Presupuesto'!C51</x:f>
        <x:v>P3 / Madera Puertas</x:v>
      </x:c>
      <x:c r="D54" s="89" t="str">
        <x:f>'07_Presupuesto'!D51</x:f>
        <x:v>UNI</x:v>
      </x:c>
      <x:c r="E54" s="91" t="n">
        <x:f>'07_Presupuesto'!E51</x:f>
        <x:v>3</x:v>
      </x:c>
      <x:c r="F54" s="91" t="n">
        <x:f>'07_Presupuesto'!G51</x:f>
        <x:v>147058.82352941178</x:v>
      </x:c>
      <x:c r="G54" s="91">
        <x:f t="shared" si="7"/>
        <x:v>441176.4705882353</x:v>
      </x:c>
      <x:c r="K54" s="89" t="str">
        <x:f t="shared" si="8"/>
        <x:v>B.2.7.1/c)</x:v>
      </x:c>
      <x:c r="L54" s="89" t="str">
        <x:f t="shared" si="9"/>
        <x:v>P3 / Madera Puertas</x:v>
      </x:c>
      <x:c r="M54" s="89" t="str">
        <x:f t="shared" si="10"/>
        <x:v>UNI</x:v>
      </x:c>
      <x:c r="N54" s="91">
        <x:f t="shared" si="11"/>
        <x:v>3</x:v>
      </x:c>
      <x:c r="O54" s="91">
        <x:f t="shared" si="12"/>
        <x:v>218750</x:v>
      </x:c>
      <x:c r="P54" s="91">
        <x:f t="shared" si="13"/>
        <x:v>656250</x:v>
      </x:c>
    </x:row>
    <x:row r="55" ht="21" customHeight="1">
      <x:c r="B55" t="str">
        <x:f>'07_Presupuesto'!A52</x:f>
        <x:v>B.2.7.1/d)</x:v>
      </x:c>
      <x:c r="C55" t="str">
        <x:f>'07_Presupuesto'!C52</x:f>
        <x:v>P4 / Madera Puertas</x:v>
      </x:c>
      <x:c r="D55" t="str">
        <x:f>'07_Presupuesto'!D52</x:f>
        <x:v>UNI</x:v>
      </x:c>
      <x:c r="E55" s="90" t="n">
        <x:f>'07_Presupuesto'!E52</x:f>
        <x:v>1</x:v>
      </x:c>
      <x:c r="F55" s="90" t="n">
        <x:f>'07_Presupuesto'!G52</x:f>
        <x:v>222689.0756302521</x:v>
      </x:c>
      <x:c r="G55" s="90">
        <x:f t="shared" si="7"/>
        <x:v>222689.0756302521</x:v>
      </x:c>
      <x:c r="K55" t="str">
        <x:f t="shared" si="8"/>
        <x:v>B.2.7.1/d)</x:v>
      </x:c>
      <x:c r="L55" t="str">
        <x:f t="shared" si="9"/>
        <x:v>P4 / Madera Puertas</x:v>
      </x:c>
      <x:c r="M55" t="str">
        <x:f t="shared" si="10"/>
        <x:v>UNI</x:v>
      </x:c>
      <x:c r="N55" s="90">
        <x:f t="shared" si="11"/>
        <x:v>1</x:v>
      </x:c>
      <x:c r="O55" s="90">
        <x:f t="shared" si="12"/>
        <x:v>331249.99999999994</x:v>
      </x:c>
      <x:c r="P55" s="90">
        <x:f t="shared" si="13"/>
        <x:v>331249.99999999994</x:v>
      </x:c>
    </x:row>
    <x:row r="56" ht="21" customHeight="1">
      <x:c r="B56" s="89" t="str">
        <x:f>'07_Presupuesto'!A53</x:f>
        <x:v>B.2.7.2/a)</x:v>
      </x:c>
      <x:c r="C56" s="89" t="str">
        <x:f>'07_Presupuesto'!C53</x:f>
        <x:v>P1 / Marcos</x:v>
      </x:c>
      <x:c r="D56" s="89" t="str">
        <x:f>'07_Presupuesto'!D53</x:f>
        <x:v>ML</x:v>
      </x:c>
      <x:c r="E56" s="91" t="n">
        <x:f>'07_Presupuesto'!E53</x:f>
        <x:v>6</x:v>
      </x:c>
      <x:c r="F56" s="91" t="n">
        <x:f>'07_Presupuesto'!G53</x:f>
        <x:v>10504.20168067227</x:v>
      </x:c>
      <x:c r="G56" s="91">
        <x:f t="shared" si="7"/>
        <x:v>63025.210084033621</x:v>
      </x:c>
      <x:c r="K56" s="89" t="str">
        <x:f t="shared" si="8"/>
        <x:v>B.2.7.2/a)</x:v>
      </x:c>
      <x:c r="L56" s="89" t="str">
        <x:f t="shared" si="9"/>
        <x:v>P1 / Marcos</x:v>
      </x:c>
      <x:c r="M56" s="89" t="str">
        <x:f t="shared" si="10"/>
        <x:v>ML</x:v>
      </x:c>
      <x:c r="N56" s="91">
        <x:f t="shared" si="11"/>
        <x:v>6</x:v>
      </x:c>
      <x:c r="O56" s="91">
        <x:f t="shared" si="12"/>
        <x:v>15624.999999999998</x:v>
      </x:c>
      <x:c r="P56" s="91">
        <x:f t="shared" si="13"/>
        <x:v>93749.999999999985</x:v>
      </x:c>
    </x:row>
    <x:row r="57" ht="21" customHeight="1">
      <x:c r="B57" t="str">
        <x:f>'07_Presupuesto'!A54</x:f>
        <x:v>B.2.7.2/b)</x:v>
      </x:c>
      <x:c r="C57" t="str">
        <x:f>'07_Presupuesto'!C54</x:f>
        <x:v>P2 / Marcos</x:v>
      </x:c>
      <x:c r="D57" t="str">
        <x:f>'07_Presupuesto'!D54</x:f>
        <x:v>ML</x:v>
      </x:c>
      <x:c r="E57" s="90" t="n">
        <x:f>'07_Presupuesto'!E54</x:f>
        <x:v>10</x:v>
      </x:c>
      <x:c r="F57" s="90" t="n">
        <x:f>'07_Presupuesto'!G54</x:f>
        <x:v>10504.20168067227</x:v>
      </x:c>
      <x:c r="G57" s="90">
        <x:f t="shared" si="7"/>
        <x:v>105042.01680672269</x:v>
      </x:c>
      <x:c r="K57" t="str">
        <x:f t="shared" si="8"/>
        <x:v>B.2.7.2/b)</x:v>
      </x:c>
      <x:c r="L57" t="str">
        <x:f t="shared" si="9"/>
        <x:v>P2 / Marcos</x:v>
      </x:c>
      <x:c r="M57" t="str">
        <x:f t="shared" si="10"/>
        <x:v>ML</x:v>
      </x:c>
      <x:c r="N57" s="90">
        <x:f t="shared" si="11"/>
        <x:v>10</x:v>
      </x:c>
      <x:c r="O57" s="90">
        <x:f t="shared" si="12"/>
        <x:v>15624.999999999998</x:v>
      </x:c>
      <x:c r="P57" s="90">
        <x:f t="shared" si="13"/>
        <x:v>156249.99999999997</x:v>
      </x:c>
    </x:row>
    <x:row r="58" ht="21" customHeight="1">
      <x:c r="B58" s="89" t="str">
        <x:f>'07_Presupuesto'!A55</x:f>
        <x:v>B.2.7.2/c)</x:v>
      </x:c>
      <x:c r="C58" s="89" t="str">
        <x:f>'07_Presupuesto'!C55</x:f>
        <x:v>P3 / Marcos</x:v>
      </x:c>
      <x:c r="D58" s="89" t="str">
        <x:f>'07_Presupuesto'!D55</x:f>
        <x:v>ML</x:v>
      </x:c>
      <x:c r="E58" s="91" t="n">
        <x:f>'07_Presupuesto'!E55</x:f>
        <x:v>15</x:v>
      </x:c>
      <x:c r="F58" s="91" t="n">
        <x:f>'07_Presupuesto'!G55</x:f>
        <x:v>10504.20168067227</x:v>
      </x:c>
      <x:c r="G58" s="91">
        <x:f t="shared" si="7"/>
        <x:v>157563.02521008404</x:v>
      </x:c>
      <x:c r="K58" s="89" t="str">
        <x:f t="shared" si="8"/>
        <x:v>B.2.7.2/c)</x:v>
      </x:c>
      <x:c r="L58" s="89" t="str">
        <x:f t="shared" si="9"/>
        <x:v>P3 / Marcos</x:v>
      </x:c>
      <x:c r="M58" s="89" t="str">
        <x:f t="shared" si="10"/>
        <x:v>ML</x:v>
      </x:c>
      <x:c r="N58" s="91">
        <x:f t="shared" si="11"/>
        <x:v>15</x:v>
      </x:c>
      <x:c r="O58" s="91">
        <x:f t="shared" si="12"/>
        <x:v>15624.999999999998</x:v>
      </x:c>
      <x:c r="P58" s="91">
        <x:f t="shared" si="13"/>
        <x:v>234374.99999999997</x:v>
      </x:c>
    </x:row>
    <x:row r="59" ht="21" customHeight="1">
      <x:c r="B59" t="str">
        <x:f>'07_Presupuesto'!A56</x:f>
        <x:v>B.2.7.2/d)</x:v>
      </x:c>
      <x:c r="C59" t="str">
        <x:f>'07_Presupuesto'!C56</x:f>
        <x:v>P4 / Marcos</x:v>
      </x:c>
      <x:c r="D59" t="str">
        <x:f>'07_Presupuesto'!D56</x:f>
        <x:v>ML</x:v>
      </x:c>
      <x:c r="E59" s="90" t="n">
        <x:f>'07_Presupuesto'!E56</x:f>
        <x:v>5</x:v>
      </x:c>
      <x:c r="F59" s="90" t="n">
        <x:f>'07_Presupuesto'!G56</x:f>
        <x:v>10504.20168067227</x:v>
      </x:c>
      <x:c r="G59" s="90">
        <x:f t="shared" si="7"/>
        <x:v>52521.008403361346</x:v>
      </x:c>
      <x:c r="K59" t="str">
        <x:f t="shared" si="8"/>
        <x:v>B.2.7.2/d)</x:v>
      </x:c>
      <x:c r="L59" t="str">
        <x:f t="shared" si="9"/>
        <x:v>P4 / Marcos</x:v>
      </x:c>
      <x:c r="M59" t="str">
        <x:f t="shared" si="10"/>
        <x:v>ML</x:v>
      </x:c>
      <x:c r="N59" s="90">
        <x:f t="shared" si="11"/>
        <x:v>5</x:v>
      </x:c>
      <x:c r="O59" s="90">
        <x:f t="shared" si="12"/>
        <x:v>15624.999999999998</x:v>
      </x:c>
      <x:c r="P59" s="90">
        <x:f t="shared" si="13"/>
        <x:v>78124.999999999985</x:v>
      </x:c>
    </x:row>
    <x:row r="60" ht="21" customHeight="1">
      <x:c r="B60" s="89" t="str">
        <x:f>'07_Presupuesto'!A57</x:f>
        <x:v>B.2.8/a)</x:v>
      </x:c>
      <x:c r="C60" s="89" t="str">
        <x:f>'07_Presupuesto'!C57</x:f>
        <x:v>Bisagras</x:v>
      </x:c>
      <x:c r="D60" s="89" t="str">
        <x:f>'07_Presupuesto'!D57</x:f>
        <x:v>UNI</x:v>
      </x:c>
      <x:c r="E60" s="91" t="n">
        <x:f>'07_Presupuesto'!E57</x:f>
        <x:v>28</x:v>
      </x:c>
      <x:c r="F60" s="91" t="n">
        <x:f>'07_Presupuesto'!G57</x:f>
        <x:v>4033.6134453781515</x:v>
      </x:c>
      <x:c r="G60" s="91">
        <x:f t="shared" si="7"/>
        <x:v>112941.17647058824</x:v>
      </x:c>
      <x:c r="K60" s="89" t="str">
        <x:f t="shared" si="8"/>
        <x:v>B.2.8/a)</x:v>
      </x:c>
      <x:c r="L60" s="89" t="str">
        <x:f t="shared" si="9"/>
        <x:v>Bisagras</x:v>
      </x:c>
      <x:c r="M60" s="89" t="str">
        <x:f t="shared" si="10"/>
        <x:v>UNI</x:v>
      </x:c>
      <x:c r="N60" s="91">
        <x:f t="shared" si="11"/>
        <x:v>28</x:v>
      </x:c>
      <x:c r="O60" s="91">
        <x:f t="shared" si="12"/>
        <x:v>6000</x:v>
      </x:c>
      <x:c r="P60" s="91">
        <x:f t="shared" si="13"/>
        <x:v>168000</x:v>
      </x:c>
    </x:row>
    <x:row r="61" ht="21" customHeight="1">
      <x:c r="B61" t="str">
        <x:f>'07_Presupuesto'!A58</x:f>
        <x:v>B.2.8/b)</x:v>
      </x:c>
      <x:c r="C61" t="str">
        <x:f>'07_Presupuesto'!C58</x:f>
        <x:v>Topes de Goma</x:v>
      </x:c>
      <x:c r="D61" t="str">
        <x:f>'07_Presupuesto'!D58</x:f>
        <x:v>UNI</x:v>
      </x:c>
      <x:c r="E61" s="90" t="n">
        <x:f>'07_Presupuesto'!E58</x:f>
        <x:v>8</x:v>
      </x:c>
      <x:c r="F61" s="90" t="n">
        <x:f>'07_Presupuesto'!G58</x:f>
        <x:v>3193.27731092437</x:v>
      </x:c>
      <x:c r="G61" s="90">
        <x:f t="shared" si="7"/>
        <x:v>25546.218487394959</x:v>
      </x:c>
      <x:c r="K61" t="str">
        <x:f t="shared" si="8"/>
        <x:v>B.2.8/b)</x:v>
      </x:c>
      <x:c r="L61" t="str">
        <x:f t="shared" si="9"/>
        <x:v>Topes de Goma</x:v>
      </x:c>
      <x:c r="M61" t="str">
        <x:f t="shared" si="10"/>
        <x:v>UNI</x:v>
      </x:c>
      <x:c r="N61" s="90">
        <x:f t="shared" si="11"/>
        <x:v>8</x:v>
      </x:c>
      <x:c r="O61" s="90">
        <x:f t="shared" si="12"/>
        <x:v>4750</x:v>
      </x:c>
      <x:c r="P61" s="90">
        <x:f t="shared" si="13"/>
        <x:v>38000</x:v>
      </x:c>
    </x:row>
    <x:row r="62" ht="21" customHeight="1">
      <x:c r="B62" s="89" t="str">
        <x:f>'07_Presupuesto'!A59</x:f>
        <x:v>B.2.8/c)</x:v>
      </x:c>
      <x:c r="C62" s="89" t="str">
        <x:f>'07_Presupuesto'!C59</x:f>
        <x:v>Cerraduras</x:v>
      </x:c>
      <x:c r="D62" s="89" t="str">
        <x:f>'07_Presupuesto'!D59</x:f>
        <x:v>UNI</x:v>
      </x:c>
      <x:c r="E62" s="91" t="n">
        <x:f>'07_Presupuesto'!E59</x:f>
        <x:v>7</x:v>
      </x:c>
      <x:c r="F62" s="91" t="n">
        <x:f>'07_Presupuesto'!G59</x:f>
        <x:v>23949.579831932773</x:v>
      </x:c>
      <x:c r="G62" s="91">
        <x:f t="shared" si="7"/>
        <x:v>167647.0588235294</x:v>
      </x:c>
      <x:c r="K62" s="89" t="str">
        <x:f t="shared" si="8"/>
        <x:v>B.2.8/c)</x:v>
      </x:c>
      <x:c r="L62" s="89" t="str">
        <x:f t="shared" si="9"/>
        <x:v>Cerraduras</x:v>
      </x:c>
      <x:c r="M62" s="89" t="str">
        <x:f t="shared" si="10"/>
        <x:v>UNI</x:v>
      </x:c>
      <x:c r="N62" s="91">
        <x:f t="shared" si="11"/>
        <x:v>7</x:v>
      </x:c>
      <x:c r="O62" s="91">
        <x:f t="shared" si="12"/>
        <x:v>35624.999999999993</x:v>
      </x:c>
      <x:c r="P62" s="91">
        <x:f t="shared" si="13"/>
        <x:v>249374.99999999994</x:v>
      </x:c>
    </x:row>
    <x:row r="63" ht="21" customHeight="1">
      <x:c r="B63" t="str">
        <x:f>'07_Presupuesto'!A60</x:f>
        <x:v>B.2.8/d)</x:v>
      </x:c>
      <x:c r="C63" t="str">
        <x:f>'07_Presupuesto'!C60</x:f>
        <x:v>Picaporte de Uñeta</x:v>
      </x:c>
      <x:c r="D63" t="str">
        <x:f>'07_Presupuesto'!D60</x:f>
        <x:v>UNI</x:v>
      </x:c>
      <x:c r="E63" s="90" t="n">
        <x:f>'07_Presupuesto'!E60</x:f>
        <x:v>2</x:v>
      </x:c>
      <x:c r="F63" s="90" t="n">
        <x:f>'07_Presupuesto'!G60</x:f>
        <x:v>6302.5210084033615</x:v>
      </x:c>
      <x:c r="G63" s="90">
        <x:f t="shared" si="7"/>
        <x:v>12605.042016806723</x:v>
      </x:c>
      <x:c r="K63" t="str">
        <x:f t="shared" si="8"/>
        <x:v>B.2.8/d)</x:v>
      </x:c>
      <x:c r="L63" t="str">
        <x:f t="shared" si="9"/>
        <x:v>Picaporte de Uñeta</x:v>
      </x:c>
      <x:c r="M63" t="str">
        <x:f t="shared" si="10"/>
        <x:v>UNI</x:v>
      </x:c>
      <x:c r="N63" s="90">
        <x:f t="shared" si="11"/>
        <x:v>2</x:v>
      </x:c>
      <x:c r="O63" s="90">
        <x:f t="shared" si="12"/>
        <x:v>9375</x:v>
      </x:c>
      <x:c r="P63" s="90">
        <x:f t="shared" si="13"/>
        <x:v>18750</x:v>
      </x:c>
    </x:row>
    <x:row r="64" ht="21" customHeight="1">
      <x:c r="B64" s="89" t="str">
        <x:f>'07_Presupuesto'!A61</x:f>
        <x:v>B.2.9.1</x:v>
      </x:c>
      <x:c r="C64" s="89" t="str">
        <x:f>'07_Presupuesto'!C61</x:f>
        <x:v>Ventanas Con Marco De Aluminio Blanco</x:v>
      </x:c>
      <x:c r="D64" s="89" t="str">
        <x:f>'07_Presupuesto'!D61</x:f>
        <x:v>M2</x:v>
      </x:c>
      <x:c r="E64" s="91" t="n">
        <x:f>'07_Presupuesto'!E61</x:f>
        <x:v>15</x:v>
      </x:c>
      <x:c r="F64" s="91" t="n">
        <x:f>'07_Presupuesto'!G61</x:f>
        <x:v>121848.73949579832</x:v>
      </x:c>
      <x:c r="G64" s="91">
        <x:f t="shared" si="7"/>
        <x:v>1827731.0924369749</x:v>
      </x:c>
      <x:c r="K64" s="89" t="str">
        <x:f t="shared" si="8"/>
        <x:v>B.2.9.1</x:v>
      </x:c>
      <x:c r="L64" s="89" t="str">
        <x:f t="shared" si="9"/>
        <x:v>Ventanas Con Marco De Aluminio Blanco</x:v>
      </x:c>
      <x:c r="M64" s="89" t="str">
        <x:f t="shared" si="10"/>
        <x:v>M2</x:v>
      </x:c>
      <x:c r="N64" s="91">
        <x:f t="shared" si="11"/>
        <x:v>15</x:v>
      </x:c>
      <x:c r="O64" s="91">
        <x:f t="shared" si="12"/>
        <x:v>181249.99999999997</x:v>
      </x:c>
      <x:c r="P64" s="91">
        <x:f t="shared" si="13"/>
        <x:v>2718749.9999999995</x:v>
      </x:c>
    </x:row>
    <x:row r="65" ht="21" customHeight="1">
      <x:c r="B65" t="str">
        <x:f>'07_Presupuesto'!A62</x:f>
        <x:v>B.2.9.2</x:v>
      </x:c>
      <x:c r="C65" t="str">
        <x:f>'07_Presupuesto'!C62</x:f>
        <x:v>Quincallería</x:v>
      </x:c>
      <x:c r="D65" t="str">
        <x:f>'07_Presupuesto'!D62</x:f>
        <x:v>UNI</x:v>
      </x:c>
      <x:c r="E65" s="90" t="n">
        <x:f>'07_Presupuesto'!E62</x:f>
        <x:v>1</x:v>
      </x:c>
      <x:c r="F65" s="90" t="n">
        <x:f>'07_Presupuesto'!G62</x:f>
        <x:v>105042.01680672269</x:v>
      </x:c>
      <x:c r="G65" s="90">
        <x:f t="shared" si="7"/>
        <x:v>105042.01680672269</x:v>
      </x:c>
      <x:c r="K65" t="str">
        <x:f t="shared" si="8"/>
        <x:v>B.2.9.2</x:v>
      </x:c>
      <x:c r="L65" t="str">
        <x:f t="shared" si="9"/>
        <x:v>Quincallería</x:v>
      </x:c>
      <x:c r="M65" t="str">
        <x:f t="shared" si="10"/>
        <x:v>UNI</x:v>
      </x:c>
      <x:c r="N65" s="90">
        <x:f t="shared" si="11"/>
        <x:v>1</x:v>
      </x:c>
      <x:c r="O65" s="90">
        <x:f t="shared" si="12"/>
        <x:v>156249.99999999997</x:v>
      </x:c>
      <x:c r="P65" s="90">
        <x:f t="shared" si="13"/>
        <x:v>156249.99999999997</x:v>
      </x:c>
    </x:row>
    <x:row r="66" ht="21" customHeight="1">
      <x:c r="B66" s="89" t="str">
        <x:f>'07_Presupuesto'!A63</x:f>
        <x:v>B.2.10</x:v>
      </x:c>
      <x:c r="C66" s="89" t="str">
        <x:f>'07_Presupuesto'!C63</x:f>
        <x:v>PROTECCIONES METALICAS TIPO QUEBRAVISTA</x:v>
      </x:c>
      <x:c r="D66" s="89" t="str">
        <x:f>'07_Presupuesto'!D63</x:f>
        <x:v>M2</x:v>
      </x:c>
      <x:c r="E66" s="91" t="n">
        <x:f>'07_Presupuesto'!E63</x:f>
        <x:v>15</x:v>
      </x:c>
      <x:c r="F66" s="91" t="n">
        <x:f>'07_Presupuesto'!G63</x:f>
        <x:v>81512.60504201682</x:v>
      </x:c>
      <x:c r="G66" s="91">
        <x:f t="shared" si="7"/>
        <x:v>1222689.0756302522</x:v>
      </x:c>
      <x:c r="K66" s="89" t="str">
        <x:f t="shared" si="8"/>
        <x:v>B.2.10</x:v>
      </x:c>
      <x:c r="L66" s="89" t="str">
        <x:f t="shared" si="9"/>
        <x:v>PROTECCIONES METALICAS TIPO QUEBRAVISTA</x:v>
      </x:c>
      <x:c r="M66" s="89" t="str">
        <x:f t="shared" si="10"/>
        <x:v>M2</x:v>
      </x:c>
      <x:c r="N66" s="91">
        <x:f t="shared" si="11"/>
        <x:v>15</x:v>
      </x:c>
      <x:c r="O66" s="91">
        <x:f t="shared" si="12"/>
        <x:v>121250</x:v>
      </x:c>
      <x:c r="P66" s="91">
        <x:f t="shared" si="13"/>
        <x:v>1818750</x:v>
      </x:c>
    </x:row>
    <x:row r="67" ht="21" customHeight="1">
      <x:c r="B67" t="str">
        <x:f>'07_Presupuesto'!A64</x:f>
        <x:v>B.2.11</x:v>
      </x:c>
      <x:c r="C67" t="str">
        <x:f>'07_Presupuesto'!C64</x:f>
        <x:v>CORNISAS</x:v>
      </x:c>
      <x:c r="D67" t="str">
        <x:f>'07_Presupuesto'!D64</x:f>
        <x:v>ML</x:v>
      </x:c>
      <x:c r="E67" s="90" t="n">
        <x:f>'07_Presupuesto'!E64</x:f>
        <x:v>78.3</x:v>
      </x:c>
      <x:c r="F67" s="90" t="n">
        <x:f>'07_Presupuesto'!G64</x:f>
        <x:v>4369.7478991596645</x:v>
      </x:c>
      <x:c r="G67" s="90">
        <x:f t="shared" si="7"/>
        <x:v>342151.26050420169</x:v>
      </x:c>
      <x:c r="K67" t="str">
        <x:f t="shared" si="8"/>
        <x:v>B.2.11</x:v>
      </x:c>
      <x:c r="L67" t="str">
        <x:f t="shared" si="9"/>
        <x:v>CORNISAS</x:v>
      </x:c>
      <x:c r="M67" t="str">
        <x:f t="shared" si="10"/>
        <x:v>ML</x:v>
      </x:c>
      <x:c r="N67" s="90">
        <x:f t="shared" si="11"/>
        <x:v>78.3</x:v>
      </x:c>
      <x:c r="O67" s="90">
        <x:f t="shared" si="12"/>
        <x:v>6500</x:v>
      </x:c>
      <x:c r="P67" s="90">
        <x:f t="shared" si="13"/>
        <x:v>508950</x:v>
      </x:c>
    </x:row>
    <x:row r="68" ht="21" customHeight="1">
      <x:c r="B68" s="89" t="str">
        <x:f>'07_Presupuesto'!A65</x:f>
        <x:v>C.1.1.1</x:v>
      </x:c>
      <x:c r="C68" s="89" t="str">
        <x:f>'07_Presupuesto'!C65</x:f>
        <x:v>EMT Ø32mm</x:v>
      </x:c>
      <x:c r="D68" s="89" t="str">
        <x:f>'07_Presupuesto'!D65</x:f>
        <x:v>UNI</x:v>
      </x:c>
      <x:c r="E68" s="91" t="n">
        <x:f>'07_Presupuesto'!E65</x:f>
        <x:v>1</x:v>
      </x:c>
      <x:c r="F68" s="91" t="n">
        <x:f>'07_Presupuesto'!G65</x:f>
        <x:v>57142.857142857145</x:v>
      </x:c>
      <x:c r="G68" s="91">
        <x:f t="shared" si="7"/>
        <x:v>57142.857142857145</x:v>
      </x:c>
      <x:c r="K68" s="89" t="str">
        <x:f t="shared" si="8"/>
        <x:v>C.1.1.1</x:v>
      </x:c>
      <x:c r="L68" s="89" t="str">
        <x:f t="shared" si="9"/>
        <x:v>EMT Ø32mm</x:v>
      </x:c>
      <x:c r="M68" s="89" t="str">
        <x:f t="shared" si="10"/>
        <x:v>UNI</x:v>
      </x:c>
      <x:c r="N68" s="91">
        <x:f t="shared" si="11"/>
        <x:v>1</x:v>
      </x:c>
      <x:c r="O68" s="91">
        <x:f t="shared" si="12"/>
        <x:v>85000</x:v>
      </x:c>
      <x:c r="P68" s="91">
        <x:f t="shared" si="13"/>
        <x:v>85000</x:v>
      </x:c>
    </x:row>
    <x:row r="69" ht="21" customHeight="1">
      <x:c r="B69" t="str">
        <x:f>'07_Presupuesto'!A66</x:f>
        <x:v>C.1.1.2</x:v>
      </x:c>
      <x:c r="C69" t="str">
        <x:f>'07_Presupuesto'!C66</x:f>
        <x:v>Conductor Concentrico 2x6mm2</x:v>
      </x:c>
      <x:c r="D69" t="str">
        <x:f>'07_Presupuesto'!D66</x:f>
        <x:v>ML</x:v>
      </x:c>
      <x:c r="E69" s="90" t="n">
        <x:f>'07_Presupuesto'!E66</x:f>
        <x:v>23</x:v>
      </x:c>
      <x:c r="F69" s="90" t="n">
        <x:f>'07_Presupuesto'!G66</x:f>
        <x:v>7731.09243697479</x:v>
      </x:c>
      <x:c r="G69" s="90">
        <x:f t="shared" si="7"/>
        <x:v>177815.12605042016</x:v>
      </x:c>
      <x:c r="K69" t="str">
        <x:f t="shared" si="8"/>
        <x:v>C.1.1.2</x:v>
      </x:c>
      <x:c r="L69" t="str">
        <x:f t="shared" si="9"/>
        <x:v>Conductor Concentrico 2x6mm2</x:v>
      </x:c>
      <x:c r="M69" t="str">
        <x:f t="shared" si="10"/>
        <x:v>ML</x:v>
      </x:c>
      <x:c r="N69" s="90">
        <x:f t="shared" si="11"/>
        <x:v>23</x:v>
      </x:c>
      <x:c r="O69" s="90">
        <x:f t="shared" si="12"/>
        <x:v>11499.999999999998</x:v>
      </x:c>
      <x:c r="P69" s="90">
        <x:f t="shared" si="13"/>
        <x:v>264499.99999999994</x:v>
      </x:c>
    </x:row>
    <x:row r="70" ht="21" customHeight="1">
      <x:c r="B70" s="89" t="str">
        <x:f>'07_Presupuesto'!A67</x:f>
        <x:v>C.1.1.3</x:v>
      </x:c>
      <x:c r="C70" s="89" t="str">
        <x:f>'07_Presupuesto'!C67</x:f>
        <x:v>Medidor BT1</x:v>
      </x:c>
      <x:c r="D70" s="89" t="str">
        <x:f>'07_Presupuesto'!D67</x:f>
        <x:v>UNI</x:v>
      </x:c>
      <x:c r="E70" s="91" t="n">
        <x:f>'07_Presupuesto'!E67</x:f>
        <x:v>1</x:v>
      </x:c>
      <x:c r="F70" s="91" t="n">
        <x:f>'07_Presupuesto'!G67</x:f>
        <x:v>151260.50420168068</x:v>
      </x:c>
      <x:c r="G70" s="91">
        <x:f t="shared" si="7"/>
        <x:v>151260.50420168068</x:v>
      </x:c>
      <x:c r="K70" s="89" t="str">
        <x:f t="shared" si="8"/>
        <x:v>C.1.1.3</x:v>
      </x:c>
      <x:c r="L70" s="89" t="str">
        <x:f t="shared" si="9"/>
        <x:v>Medidor BT1</x:v>
      </x:c>
      <x:c r="M70" s="89" t="str">
        <x:f t="shared" si="10"/>
        <x:v>UNI</x:v>
      </x:c>
      <x:c r="N70" s="91">
        <x:f t="shared" si="11"/>
        <x:v>1</x:v>
      </x:c>
      <x:c r="O70" s="91">
        <x:f t="shared" si="12"/>
        <x:v>225000</x:v>
      </x:c>
      <x:c r="P70" s="91">
        <x:f t="shared" si="13"/>
        <x:v>225000</x:v>
      </x:c>
    </x:row>
    <x:row r="71" ht="21" customHeight="1">
      <x:c r="B71" t="str">
        <x:f>'07_Presupuesto'!A68</x:f>
        <x:v>C.1.1.4</x:v>
      </x:c>
      <x:c r="C71" t="str">
        <x:f>'07_Presupuesto'!C68</x:f>
        <x:v>Automaticos Saime 25 A</x:v>
      </x:c>
      <x:c r="D71" t="str">
        <x:f>'07_Presupuesto'!D68</x:f>
        <x:v>UNI</x:v>
      </x:c>
      <x:c r="E71" s="90" t="n">
        <x:f>'07_Presupuesto'!E68</x:f>
        <x:v>1</x:v>
      </x:c>
      <x:c r="F71" s="90" t="n">
        <x:f>'07_Presupuesto'!G68</x:f>
        <x:v>23949.579831932773</x:v>
      </x:c>
      <x:c r="G71" s="90">
        <x:f t="shared" si="7"/>
        <x:v>23949.579831932773</x:v>
      </x:c>
      <x:c r="K71" t="str">
        <x:f t="shared" si="8"/>
        <x:v>C.1.1.4</x:v>
      </x:c>
      <x:c r="L71" t="str">
        <x:f t="shared" si="9"/>
        <x:v>Automaticos Saime 25 A</x:v>
      </x:c>
      <x:c r="M71" t="str">
        <x:f t="shared" si="10"/>
        <x:v>UNI</x:v>
      </x:c>
      <x:c r="N71" s="90">
        <x:f t="shared" si="11"/>
        <x:v>1</x:v>
      </x:c>
      <x:c r="O71" s="90">
        <x:f t="shared" si="12"/>
        <x:v>35624.999999999993</x:v>
      </x:c>
      <x:c r="P71" s="90">
        <x:f t="shared" si="13"/>
        <x:v>35624.999999999993</x:v>
      </x:c>
    </x:row>
    <x:row r="72" ht="21" customHeight="1">
      <x:c r="B72" s="89" t="str">
        <x:f>'07_Presupuesto'!A69</x:f>
        <x:v>C.1.1.5</x:v>
      </x:c>
      <x:c r="C72" s="89" t="str">
        <x:f>'07_Presupuesto'!C69</x:f>
        <x:v>Caja proteccion empalme 500×300×250mm</x:v>
      </x:c>
      <x:c r="D72" s="89" t="str">
        <x:f>'07_Presupuesto'!D69</x:f>
        <x:v>UNI</x:v>
      </x:c>
      <x:c r="E72" s="91" t="n">
        <x:f>'07_Presupuesto'!E69</x:f>
        <x:v>1</x:v>
      </x:c>
      <x:c r="F72" s="91" t="n">
        <x:f>'07_Presupuesto'!G69</x:f>
        <x:v>121848.73949579832</x:v>
      </x:c>
      <x:c r="G72" s="91">
        <x:f t="shared" si="7"/>
        <x:v>121848.73949579832</x:v>
      </x:c>
      <x:c r="K72" s="89" t="str">
        <x:f t="shared" si="8"/>
        <x:v>C.1.1.5</x:v>
      </x:c>
      <x:c r="L72" s="89" t="str">
        <x:f t="shared" si="9"/>
        <x:v>Caja proteccion empalme 500×300×250mm</x:v>
      </x:c>
      <x:c r="M72" s="89" t="str">
        <x:f t="shared" si="10"/>
        <x:v>UNI</x:v>
      </x:c>
      <x:c r="N72" s="91">
        <x:f t="shared" si="11"/>
        <x:v>1</x:v>
      </x:c>
      <x:c r="O72" s="91">
        <x:f t="shared" si="12"/>
        <x:v>181249.99999999997</x:v>
      </x:c>
      <x:c r="P72" s="91">
        <x:f t="shared" si="13"/>
        <x:v>181249.99999999997</x:v>
      </x:c>
    </x:row>
    <x:row r="73" ht="21" customHeight="1">
      <x:c r="B73" t="str">
        <x:f>'07_Presupuesto'!A70</x:f>
        <x:v>C.1.1.6</x:v>
      </x:c>
      <x:c r="C73" t="str">
        <x:f>'07_Presupuesto'!C70</x:f>
        <x:v>Malla tierra de proteccion y servicio 2×2m</x:v>
      </x:c>
      <x:c r="D73" t="str">
        <x:f>'07_Presupuesto'!D70</x:f>
        <x:v>UNI</x:v>
      </x:c>
      <x:c r="E73" s="90" t="n">
        <x:f>'07_Presupuesto'!E70</x:f>
        <x:v>1</x:v>
      </x:c>
      <x:c r="F73" s="90" t="n">
        <x:f>'07_Presupuesto'!G70</x:f>
        <x:v>285714.28571428574</x:v>
      </x:c>
      <x:c r="G73" s="90" t="n">
        <x:f t="shared" ref="G73:G104" si="14">E73*F73</x:f>
        <x:v>285714.28571428574</x:v>
      </x:c>
      <x:c r="K73" t="str">
        <x:f t="shared" ref="K73:K104" si="15">B73</x:f>
        <x:v>C.1.1.6</x:v>
      </x:c>
      <x:c r="L73" t="str">
        <x:f t="shared" ref="L73:L104" si="16">C73</x:f>
        <x:v>Malla tierra de proteccion y servicio 2×2m</x:v>
      </x:c>
      <x:c r="M73" t="str">
        <x:f t="shared" ref="M73:M104" si="17">D73</x:f>
        <x:v>UNI</x:v>
      </x:c>
      <x:c r="N73" s="90" t="n">
        <x:f t="shared" ref="N73:N104" si="18">E73</x:f>
        <x:v>1</x:v>
      </x:c>
      <x:c r="O73" s="90" t="n">
        <x:f t="shared" ref="O73:O104" si="19">F73*$I$5</x:f>
        <x:v>425000</x:v>
      </x:c>
      <x:c r="P73" s="90" t="n">
        <x:f t="shared" ref="P73:P104" si="20">N73*O73</x:f>
        <x:v>425000</x:v>
      </x:c>
    </x:row>
    <x:row r="74" ht="21" customHeight="1">
      <x:c r="B74" s="89" t="str">
        <x:f>'07_Presupuesto'!A71</x:f>
        <x:v>C.1.2.1</x:v>
      </x:c>
      <x:c r="C74" s="89" t="str">
        <x:f>'07_Presupuesto'!C71</x:f>
        <x:v>Tablero Metalico 1200x800x300mm</x:v>
      </x:c>
      <x:c r="D74" s="89" t="str">
        <x:f>'07_Presupuesto'!D71</x:f>
        <x:v>UNI</x:v>
      </x:c>
      <x:c r="E74" s="91" t="n">
        <x:f>'07_Presupuesto'!E71</x:f>
        <x:v>1</x:v>
      </x:c>
      <x:c r="F74" s="91" t="n">
        <x:f>'07_Presupuesto'!G71</x:f>
        <x:v>352941.17647058825</x:v>
      </x:c>
      <x:c r="G74" s="91">
        <x:f t="shared" si="14"/>
        <x:v>352941.17647058825</x:v>
      </x:c>
      <x:c r="K74" s="89" t="str">
        <x:f t="shared" si="15"/>
        <x:v>C.1.2.1</x:v>
      </x:c>
      <x:c r="L74" s="89" t="str">
        <x:f t="shared" si="16"/>
        <x:v>Tablero Metalico 1200x800x300mm</x:v>
      </x:c>
      <x:c r="M74" s="89" t="str">
        <x:f t="shared" si="17"/>
        <x:v>UNI</x:v>
      </x:c>
      <x:c r="N74" s="91">
        <x:f t="shared" si="18"/>
        <x:v>1</x:v>
      </x:c>
      <x:c r="O74" s="91">
        <x:f t="shared" si="19"/>
        <x:v>525000</x:v>
      </x:c>
      <x:c r="P74" s="91">
        <x:f t="shared" si="20"/>
        <x:v>525000</x:v>
      </x:c>
    </x:row>
    <x:row r="75" ht="21" customHeight="1">
      <x:c r="B75" t="str">
        <x:f>'07_Presupuesto'!A72</x:f>
        <x:v>C.1.2.4</x:v>
      </x:c>
      <x:c r="C75" t="str">
        <x:f>'07_Presupuesto'!C72</x:f>
        <x:v>Automaticos 25A</x:v>
      </x:c>
      <x:c r="D75" t="str">
        <x:f>'07_Presupuesto'!D72</x:f>
        <x:v>UNI</x:v>
      </x:c>
      <x:c r="E75" s="90" t="n">
        <x:f>'07_Presupuesto'!E72</x:f>
        <x:v>1</x:v>
      </x:c>
      <x:c r="F75" s="90" t="n">
        <x:f>'07_Presupuesto'!G72</x:f>
        <x:v>15546.218487394959</x:v>
      </x:c>
      <x:c r="G75" s="90">
        <x:f t="shared" si="14"/>
        <x:v>15546.218487394959</x:v>
      </x:c>
      <x:c r="K75" t="str">
        <x:f t="shared" si="15"/>
        <x:v>C.1.2.4</x:v>
      </x:c>
      <x:c r="L75" t="str">
        <x:f t="shared" si="16"/>
        <x:v>Automaticos 25A</x:v>
      </x:c>
      <x:c r="M75" t="str">
        <x:f t="shared" si="17"/>
        <x:v>UNI</x:v>
      </x:c>
      <x:c r="N75" s="90">
        <x:f t="shared" si="18"/>
        <x:v>1</x:v>
      </x:c>
      <x:c r="O75" s="90">
        <x:f t="shared" si="19"/>
        <x:v>23125</x:v>
      </x:c>
      <x:c r="P75" s="90">
        <x:f t="shared" si="20"/>
        <x:v>23125</x:v>
      </x:c>
    </x:row>
    <x:row r="76" ht="21" customHeight="1">
      <x:c r="B76" s="89" t="str">
        <x:f>'07_Presupuesto'!A73</x:f>
        <x:v>C.1.2.5</x:v>
      </x:c>
      <x:c r="C76" s="89" t="str">
        <x:f>'07_Presupuesto'!C73</x:f>
        <x:v>Automaticos 16A</x:v>
      </x:c>
      <x:c r="D76" s="89" t="str">
        <x:f>'07_Presupuesto'!D73</x:f>
        <x:v>UNI</x:v>
      </x:c>
      <x:c r="E76" s="91" t="n">
        <x:f>'07_Presupuesto'!E73</x:f>
        <x:v>2</x:v>
      </x:c>
      <x:c r="F76" s="91" t="n">
        <x:f>'07_Presupuesto'!G73</x:f>
        <x:v>14705.882352941177</x:v>
      </x:c>
      <x:c r="G76" s="91">
        <x:f t="shared" si="14"/>
        <x:v>29411.764705882353</x:v>
      </x:c>
      <x:c r="K76" s="89" t="str">
        <x:f t="shared" si="15"/>
        <x:v>C.1.2.5</x:v>
      </x:c>
      <x:c r="L76" s="89" t="str">
        <x:f t="shared" si="16"/>
        <x:v>Automaticos 16A</x:v>
      </x:c>
      <x:c r="M76" s="89" t="str">
        <x:f t="shared" si="17"/>
        <x:v>UNI</x:v>
      </x:c>
      <x:c r="N76" s="91">
        <x:f t="shared" si="18"/>
        <x:v>2</x:v>
      </x:c>
      <x:c r="O76" s="91">
        <x:f t="shared" si="19"/>
        <x:v>21874.999999999996</x:v>
      </x:c>
      <x:c r="P76" s="91">
        <x:f t="shared" si="20"/>
        <x:v>43749.999999999993</x:v>
      </x:c>
    </x:row>
    <x:row r="77" ht="21" customHeight="1">
      <x:c r="B77" t="str">
        <x:f>'07_Presupuesto'!A74</x:f>
        <x:v>C.1.2.6</x:v>
      </x:c>
      <x:c r="C77" t="str">
        <x:f>'07_Presupuesto'!C74</x:f>
        <x:v>Automaticos 10A</x:v>
      </x:c>
      <x:c r="D77" t="str">
        <x:f>'07_Presupuesto'!D74</x:f>
        <x:v>UNI</x:v>
      </x:c>
      <x:c r="E77" s="90" t="n">
        <x:f>'07_Presupuesto'!E74</x:f>
        <x:v>2</x:v>
      </x:c>
      <x:c r="F77" s="90" t="n">
        <x:f>'07_Presupuesto'!G74</x:f>
        <x:v>14705.882352941177</x:v>
      </x:c>
      <x:c r="G77" s="90">
        <x:f t="shared" si="14"/>
        <x:v>29411.764705882353</x:v>
      </x:c>
      <x:c r="K77" t="str">
        <x:f t="shared" si="15"/>
        <x:v>C.1.2.6</x:v>
      </x:c>
      <x:c r="L77" t="str">
        <x:f t="shared" si="16"/>
        <x:v>Automaticos 10A</x:v>
      </x:c>
      <x:c r="M77" t="str">
        <x:f t="shared" si="17"/>
        <x:v>UNI</x:v>
      </x:c>
      <x:c r="N77" s="90">
        <x:f t="shared" si="18"/>
        <x:v>2</x:v>
      </x:c>
      <x:c r="O77" s="90">
        <x:f t="shared" si="19"/>
        <x:v>21874.999999999996</x:v>
      </x:c>
      <x:c r="P77" s="90">
        <x:f t="shared" si="20"/>
        <x:v>43749.999999999993</x:v>
      </x:c>
    </x:row>
    <x:row r="78" ht="21" customHeight="1">
      <x:c r="B78" s="89" t="str">
        <x:f>'07_Presupuesto'!A75</x:f>
        <x:v>C.1.2.7</x:v>
      </x:c>
      <x:c r="C78" s="89" t="str">
        <x:f>'07_Presupuesto'!C75</x:f>
        <x:v>P. Diferencial 2x25A</x:v>
      </x:c>
      <x:c r="D78" s="89" t="str">
        <x:f>'07_Presupuesto'!D75</x:f>
        <x:v>UNI</x:v>
      </x:c>
      <x:c r="E78" s="91" t="n">
        <x:f>'07_Presupuesto'!E75</x:f>
        <x:v>2</x:v>
      </x:c>
      <x:c r="F78" s="91" t="n">
        <x:f>'07_Presupuesto'!G75</x:f>
        <x:v>33193.27731092437</x:v>
      </x:c>
      <x:c r="G78" s="91">
        <x:f t="shared" si="14"/>
        <x:v>66386.554621848743</x:v>
      </x:c>
      <x:c r="K78" s="89" t="str">
        <x:f t="shared" si="15"/>
        <x:v>C.1.2.7</x:v>
      </x:c>
      <x:c r="L78" s="89" t="str">
        <x:f t="shared" si="16"/>
        <x:v>P. Diferencial 2x25A</x:v>
      </x:c>
      <x:c r="M78" s="89" t="str">
        <x:f t="shared" si="17"/>
        <x:v>UNI</x:v>
      </x:c>
      <x:c r="N78" s="91">
        <x:f t="shared" si="18"/>
        <x:v>2</x:v>
      </x:c>
      <x:c r="O78" s="91">
        <x:f t="shared" si="19"/>
        <x:v>49375</x:v>
      </x:c>
      <x:c r="P78" s="91">
        <x:f t="shared" si="20"/>
        <x:v>98750</x:v>
      </x:c>
    </x:row>
    <x:row r="79" ht="21" customHeight="1">
      <x:c r="B79" t="str">
        <x:f>'07_Presupuesto'!A76</x:f>
        <x:v>C.1.3.1</x:v>
      </x:c>
      <x:c r="C79" t="str">
        <x:f>'07_Presupuesto'!C76</x:f>
        <x:v>Conductor libre halógeno (EVA) 2.5MM</x:v>
      </x:c>
      <x:c r="D79" t="str">
        <x:f>'07_Presupuesto'!D76</x:f>
        <x:v>ML</x:v>
      </x:c>
      <x:c r="E79" s="90" t="n">
        <x:f>'07_Presupuesto'!E76</x:f>
        <x:v>150</x:v>
      </x:c>
      <x:c r="F79" s="90" t="n">
        <x:f>'07_Presupuesto'!G76</x:f>
        <x:v>1764.7058823529412</x:v>
      </x:c>
      <x:c r="G79" s="90">
        <x:f t="shared" si="14"/>
        <x:v>264705.8823529412</x:v>
      </x:c>
      <x:c r="K79" t="str">
        <x:f t="shared" si="15"/>
        <x:v>C.1.3.1</x:v>
      </x:c>
      <x:c r="L79" t="str">
        <x:f t="shared" si="16"/>
        <x:v>Conductor libre halógeno (EVA) 2.5MM</x:v>
      </x:c>
      <x:c r="M79" t="str">
        <x:f t="shared" si="17"/>
        <x:v>ML</x:v>
      </x:c>
      <x:c r="N79" s="90">
        <x:f t="shared" si="18"/>
        <x:v>150</x:v>
      </x:c>
      <x:c r="O79" s="90">
        <x:f t="shared" si="19"/>
        <x:v>2624.9999999999995</x:v>
      </x:c>
      <x:c r="P79" s="90">
        <x:f t="shared" si="20"/>
        <x:v>393749.99999999994</x:v>
      </x:c>
    </x:row>
    <x:row r="80" ht="21" customHeight="1">
      <x:c r="B80" s="89" t="str">
        <x:f>'07_Presupuesto'!A77</x:f>
        <x:v>C.1.3.2</x:v>
      </x:c>
      <x:c r="C80" s="89" t="str">
        <x:f>'07_Presupuesto'!C77</x:f>
        <x:v>Tuberías libre halógeno 20MMx3MTS</x:v>
      </x:c>
      <x:c r="D80" s="89" t="str">
        <x:f>'07_Presupuesto'!D77</x:f>
        <x:v>ML</x:v>
      </x:c>
      <x:c r="E80" s="91" t="n">
        <x:f>'07_Presupuesto'!E77</x:f>
        <x:v>50</x:v>
      </x:c>
      <x:c r="F80" s="91" t="n">
        <x:f>'07_Presupuesto'!G77</x:f>
        <x:v>2605.0420168067226</x:v>
      </x:c>
      <x:c r="G80" s="91">
        <x:f t="shared" si="14"/>
        <x:v>130252.10084033613</x:v>
      </x:c>
      <x:c r="K80" s="89" t="str">
        <x:f t="shared" si="15"/>
        <x:v>C.1.3.2</x:v>
      </x:c>
      <x:c r="L80" s="89" t="str">
        <x:f t="shared" si="16"/>
        <x:v>Tuberías libre halógeno 20MMx3MTS</x:v>
      </x:c>
      <x:c r="M80" s="89" t="str">
        <x:f t="shared" si="17"/>
        <x:v>ML</x:v>
      </x:c>
      <x:c r="N80" s="91">
        <x:f t="shared" si="18"/>
        <x:v>50</x:v>
      </x:c>
      <x:c r="O80" s="91">
        <x:f t="shared" si="19"/>
        <x:v>3874.9999999999995</x:v>
      </x:c>
      <x:c r="P80" s="91">
        <x:f t="shared" si="20"/>
        <x:v>193749.99999999997</x:v>
      </x:c>
    </x:row>
    <x:row r="81" ht="21" customHeight="1">
      <x:c r="B81" t="str">
        <x:f>'07_Presupuesto'!A78</x:f>
        <x:v>C.1.3.3</x:v>
      </x:c>
      <x:c r="C81" t="str">
        <x:f>'07_Presupuesto'!C78</x:f>
        <x:v>Caja de derivación</x:v>
      </x:c>
      <x:c r="D81" t="str">
        <x:f>'07_Presupuesto'!D78</x:f>
        <x:v>UNI</x:v>
      </x:c>
      <x:c r="E81" s="90" t="n">
        <x:f>'07_Presupuesto'!E78</x:f>
        <x:v>11</x:v>
      </x:c>
      <x:c r="F81" s="90" t="n">
        <x:f>'07_Presupuesto'!G78</x:f>
        <x:v>6554.621848739496</x:v>
      </x:c>
      <x:c r="G81" s="90">
        <x:f t="shared" si="14"/>
        <x:v>72100.840336134454</x:v>
      </x:c>
      <x:c r="K81" t="str">
        <x:f t="shared" si="15"/>
        <x:v>C.1.3.3</x:v>
      </x:c>
      <x:c r="L81" t="str">
        <x:f t="shared" si="16"/>
        <x:v>Caja de derivación</x:v>
      </x:c>
      <x:c r="M81" t="str">
        <x:f t="shared" si="17"/>
        <x:v>UNI</x:v>
      </x:c>
      <x:c r="N81" s="90">
        <x:f t="shared" si="18"/>
        <x:v>11</x:v>
      </x:c>
      <x:c r="O81" s="90">
        <x:f t="shared" si="19"/>
        <x:v>9750</x:v>
      </x:c>
      <x:c r="P81" s="90">
        <x:f t="shared" si="20"/>
        <x:v>107250</x:v>
      </x:c>
    </x:row>
    <x:row r="82" ht="21" customHeight="1">
      <x:c r="B82" s="89" t="str">
        <x:f>'07_Presupuesto'!A79</x:f>
        <x:v>C.1.3.4</x:v>
      </x:c>
      <x:c r="C82" s="89" t="str">
        <x:f>'07_Presupuesto'!C79</x:f>
        <x:v>Enchufe triple</x:v>
      </x:c>
      <x:c r="D82" s="89" t="str">
        <x:f>'07_Presupuesto'!D79</x:f>
        <x:v>UNI</x:v>
      </x:c>
      <x:c r="E82" s="91" t="n">
        <x:f>'07_Presupuesto'!E79</x:f>
        <x:v>8</x:v>
      </x:c>
      <x:c r="F82" s="91" t="n">
        <x:f>'07_Presupuesto'!G79</x:f>
        <x:v>16386.55462184874</x:v>
      </x:c>
      <x:c r="G82" s="91">
        <x:f t="shared" si="14"/>
        <x:v>131092.43697478992</x:v>
      </x:c>
      <x:c r="K82" s="89" t="str">
        <x:f t="shared" si="15"/>
        <x:v>C.1.3.4</x:v>
      </x:c>
      <x:c r="L82" s="89" t="str">
        <x:f t="shared" si="16"/>
        <x:v>Enchufe triple</x:v>
      </x:c>
      <x:c r="M82" s="89" t="str">
        <x:f t="shared" si="17"/>
        <x:v>UNI</x:v>
      </x:c>
      <x:c r="N82" s="91">
        <x:f t="shared" si="18"/>
        <x:v>8</x:v>
      </x:c>
      <x:c r="O82" s="91">
        <x:f t="shared" si="19"/>
        <x:v>24374.999999999996</x:v>
      </x:c>
      <x:c r="P82" s="91">
        <x:f t="shared" si="20"/>
        <x:v>194999.99999999997</x:v>
      </x:c>
    </x:row>
    <x:row r="83" ht="21" customHeight="1">
      <x:c r="B83" t="str">
        <x:f>'07_Presupuesto'!A80</x:f>
        <x:v>C.1.4.1</x:v>
      </x:c>
      <x:c r="C83" t="str">
        <x:f>'07_Presupuesto'!C80</x:f>
        <x:v>Conductor libre halógeno (EVA) 1.5MM</x:v>
      </x:c>
      <x:c r="D83" t="str">
        <x:f>'07_Presupuesto'!D80</x:f>
        <x:v>ML</x:v>
      </x:c>
      <x:c r="E83" s="90" t="n">
        <x:f>'07_Presupuesto'!E80</x:f>
        <x:v>540</x:v>
      </x:c>
      <x:c r="F83" s="90" t="n">
        <x:f>'07_Presupuesto'!G80</x:f>
        <x:v>1386.5546218487395</x:v>
      </x:c>
      <x:c r="G83" s="90">
        <x:f t="shared" si="14"/>
        <x:v>748739.49579831935</x:v>
      </x:c>
      <x:c r="K83" t="str">
        <x:f t="shared" si="15"/>
        <x:v>C.1.4.1</x:v>
      </x:c>
      <x:c r="L83" t="str">
        <x:f t="shared" si="16"/>
        <x:v>Conductor libre halógeno (EVA) 1.5MM</x:v>
      </x:c>
      <x:c r="M83" t="str">
        <x:f t="shared" si="17"/>
        <x:v>ML</x:v>
      </x:c>
      <x:c r="N83" s="90">
        <x:f t="shared" si="18"/>
        <x:v>540</x:v>
      </x:c>
      <x:c r="O83" s="90">
        <x:f t="shared" si="19"/>
        <x:v>2062.5</x:v>
      </x:c>
      <x:c r="P83" s="90">
        <x:f t="shared" si="20"/>
        <x:v>1113750</x:v>
      </x:c>
    </x:row>
    <x:row r="84" ht="21" customHeight="1">
      <x:c r="B84" s="89" t="str">
        <x:f>'07_Presupuesto'!A81</x:f>
        <x:v>C.1.4.2</x:v>
      </x:c>
      <x:c r="C84" s="89" t="str">
        <x:f>'07_Presupuesto'!C81</x:f>
        <x:v>Tubería libre halógeno 20MMx3 MTS</x:v>
      </x:c>
      <x:c r="D84" s="89" t="str">
        <x:f>'07_Presupuesto'!D81</x:f>
        <x:v>ML</x:v>
      </x:c>
      <x:c r="E84" s="91" t="n">
        <x:f>'07_Presupuesto'!E81</x:f>
        <x:v>180</x:v>
      </x:c>
      <x:c r="F84" s="91" t="n">
        <x:f>'07_Presupuesto'!G81</x:f>
        <x:v>2605.0420168067226</x:v>
      </x:c>
      <x:c r="G84" s="91">
        <x:f t="shared" si="14"/>
        <x:v>468907.56302521005</x:v>
      </x:c>
      <x:c r="K84" s="89" t="str">
        <x:f t="shared" si="15"/>
        <x:v>C.1.4.2</x:v>
      </x:c>
      <x:c r="L84" s="89" t="str">
        <x:f t="shared" si="16"/>
        <x:v>Tubería libre halógeno 20MMx3 MTS</x:v>
      </x:c>
      <x:c r="M84" s="89" t="str">
        <x:f t="shared" si="17"/>
        <x:v>ML</x:v>
      </x:c>
      <x:c r="N84" s="91">
        <x:f t="shared" si="18"/>
        <x:v>180</x:v>
      </x:c>
      <x:c r="O84" s="91">
        <x:f t="shared" si="19"/>
        <x:v>3874.9999999999995</x:v>
      </x:c>
      <x:c r="P84" s="91">
        <x:f t="shared" si="20"/>
        <x:v>697499.99999999988</x:v>
      </x:c>
    </x:row>
    <x:row r="85" ht="21" customHeight="1">
      <x:c r="B85" t="str">
        <x:f>'07_Presupuesto'!A82</x:f>
        <x:v>C.1.4.3</x:v>
      </x:c>
      <x:c r="C85" t="str">
        <x:f>'07_Presupuesto'!C82</x:f>
        <x:v>Cajas de derivación</x:v>
      </x:c>
      <x:c r="D85" t="str">
        <x:f>'07_Presupuesto'!D82</x:f>
        <x:v>UNI</x:v>
      </x:c>
      <x:c r="E85" s="90" t="n">
        <x:f>'07_Presupuesto'!E82</x:f>
        <x:v>11</x:v>
      </x:c>
      <x:c r="F85" s="90" t="n">
        <x:f>'07_Presupuesto'!G82</x:f>
        <x:v>6554.621848739496</x:v>
      </x:c>
      <x:c r="G85" s="90">
        <x:f t="shared" si="14"/>
        <x:v>72100.840336134454</x:v>
      </x:c>
      <x:c r="K85" t="str">
        <x:f t="shared" si="15"/>
        <x:v>C.1.4.3</x:v>
      </x:c>
      <x:c r="L85" t="str">
        <x:f t="shared" si="16"/>
        <x:v>Cajas de derivación</x:v>
      </x:c>
      <x:c r="M85" t="str">
        <x:f t="shared" si="17"/>
        <x:v>UNI</x:v>
      </x:c>
      <x:c r="N85" s="90">
        <x:f t="shared" si="18"/>
        <x:v>11</x:v>
      </x:c>
      <x:c r="O85" s="90">
        <x:f t="shared" si="19"/>
        <x:v>9750</x:v>
      </x:c>
      <x:c r="P85" s="90">
        <x:f t="shared" si="20"/>
        <x:v>107250</x:v>
      </x:c>
    </x:row>
    <x:row r="86" ht="21" customHeight="1">
      <x:c r="B86" s="89" t="str">
        <x:f>'07_Presupuesto'!A83</x:f>
        <x:v>C.1.4.4</x:v>
      </x:c>
      <x:c r="C86" s="89" t="str">
        <x:f>'07_Presupuesto'!C83</x:f>
        <x:v>Interruptor simple</x:v>
      </x:c>
      <x:c r="D86" s="89" t="str">
        <x:f>'07_Presupuesto'!D83</x:f>
        <x:v>UNI</x:v>
      </x:c>
      <x:c r="E86" s="91" t="n">
        <x:f>'07_Presupuesto'!E83</x:f>
        <x:v>5</x:v>
      </x:c>
      <x:c r="F86" s="91" t="n">
        <x:f>'07_Presupuesto'!G83</x:f>
        <x:v>12184.873949579833</x:v>
      </x:c>
      <x:c r="G86" s="91">
        <x:f t="shared" si="14"/>
        <x:v>60924.369747899167</x:v>
      </x:c>
      <x:c r="K86" s="89" t="str">
        <x:f t="shared" si="15"/>
        <x:v>C.1.4.4</x:v>
      </x:c>
      <x:c r="L86" s="89" t="str">
        <x:f t="shared" si="16"/>
        <x:v>Interruptor simple</x:v>
      </x:c>
      <x:c r="M86" s="89" t="str">
        <x:f t="shared" si="17"/>
        <x:v>UNI</x:v>
      </x:c>
      <x:c r="N86" s="91">
        <x:f t="shared" si="18"/>
        <x:v>5</x:v>
      </x:c>
      <x:c r="O86" s="91">
        <x:f t="shared" si="19"/>
        <x:v>18125</x:v>
      </x:c>
      <x:c r="P86" s="91">
        <x:f t="shared" si="20"/>
        <x:v>90625</x:v>
      </x:c>
    </x:row>
    <x:row r="87" ht="21" customHeight="1">
      <x:c r="B87" t="str">
        <x:f>'07_Presupuesto'!A84</x:f>
        <x:v>C.1.4.5</x:v>
      </x:c>
      <x:c r="C87" t="str">
        <x:f>'07_Presupuesto'!C84</x:f>
        <x:v>Interruptor doble</x:v>
      </x:c>
      <x:c r="D87" t="str">
        <x:f>'07_Presupuesto'!D84</x:f>
        <x:v>UNI</x:v>
      </x:c>
      <x:c r="E87" s="90" t="n">
        <x:f>'07_Presupuesto'!E84</x:f>
        <x:v>1</x:v>
      </x:c>
      <x:c r="F87" s="90" t="n">
        <x:f>'07_Presupuesto'!G84</x:f>
        <x:v>14705.882352941177</x:v>
      </x:c>
      <x:c r="G87" s="90">
        <x:f t="shared" si="14"/>
        <x:v>14705.882352941177</x:v>
      </x:c>
      <x:c r="K87" t="str">
        <x:f t="shared" si="15"/>
        <x:v>C.1.4.5</x:v>
      </x:c>
      <x:c r="L87" t="str">
        <x:f t="shared" si="16"/>
        <x:v>Interruptor doble</x:v>
      </x:c>
      <x:c r="M87" t="str">
        <x:f t="shared" si="17"/>
        <x:v>UNI</x:v>
      </x:c>
      <x:c r="N87" s="90">
        <x:f t="shared" si="18"/>
        <x:v>1</x:v>
      </x:c>
      <x:c r="O87" s="90">
        <x:f t="shared" si="19"/>
        <x:v>21874.999999999996</x:v>
      </x:c>
      <x:c r="P87" s="90">
        <x:f t="shared" si="20"/>
        <x:v>21874.999999999996</x:v>
      </x:c>
    </x:row>
    <x:row r="88" ht="21" customHeight="1">
      <x:c r="B88" s="89" t="str">
        <x:f>'07_Presupuesto'!A85</x:f>
        <x:v>C.1.4.6</x:v>
      </x:c>
      <x:c r="C88" s="89" t="str">
        <x:f>'07_Presupuesto'!C85</x:f>
        <x:v>Interruptor triple</x:v>
      </x:c>
      <x:c r="D88" s="89" t="str">
        <x:f>'07_Presupuesto'!D85</x:f>
        <x:v>UNI</x:v>
      </x:c>
      <x:c r="E88" s="91" t="n">
        <x:f>'07_Presupuesto'!E85</x:f>
        <x:v>1</x:v>
      </x:c>
      <x:c r="F88" s="91" t="n">
        <x:f>'07_Presupuesto'!G85</x:f>
        <x:v>17226.89075630252</x:v>
      </x:c>
      <x:c r="G88" s="91">
        <x:f t="shared" si="14"/>
        <x:v>17226.89075630252</x:v>
      </x:c>
      <x:c r="K88" s="89" t="str">
        <x:f t="shared" si="15"/>
        <x:v>C.1.4.6</x:v>
      </x:c>
      <x:c r="L88" s="89" t="str">
        <x:f t="shared" si="16"/>
        <x:v>Interruptor triple</x:v>
      </x:c>
      <x:c r="M88" s="89" t="str">
        <x:f t="shared" si="17"/>
        <x:v>UNI</x:v>
      </x:c>
      <x:c r="N88" s="91">
        <x:f t="shared" si="18"/>
        <x:v>1</x:v>
      </x:c>
      <x:c r="O88" s="91">
        <x:f t="shared" si="19"/>
        <x:v>25624.999999999996</x:v>
      </x:c>
      <x:c r="P88" s="91">
        <x:f t="shared" si="20"/>
        <x:v>25624.999999999996</x:v>
      </x:c>
    </x:row>
    <x:row r="89" ht="21" customHeight="1">
      <x:c r="B89" t="str">
        <x:f>'07_Presupuesto'!A86</x:f>
        <x:v>C.1.4.7/a)</x:v>
      </x:c>
      <x:c r="C89" t="str">
        <x:f>'07_Presupuesto'!C86</x:f>
        <x:v>Plafón portalámpara SSHH</x:v>
      </x:c>
      <x:c r="D89" t="str">
        <x:f>'07_Presupuesto'!D86</x:f>
        <x:v>UNI</x:v>
      </x:c>
      <x:c r="E89" s="90" t="n">
        <x:f>'07_Presupuesto'!E86</x:f>
        <x:v>2</x:v>
      </x:c>
      <x:c r="F89" s="90" t="n">
        <x:f>'07_Presupuesto'!G86</x:f>
        <x:v>18907.563025210085</x:v>
      </x:c>
      <x:c r="G89" s="90">
        <x:f t="shared" si="14"/>
        <x:v>37815.126050420171</x:v>
      </x:c>
      <x:c r="K89" t="str">
        <x:f t="shared" si="15"/>
        <x:v>C.1.4.7/a)</x:v>
      </x:c>
      <x:c r="L89" t="str">
        <x:f t="shared" si="16"/>
        <x:v>Plafón portalámpara SSHH</x:v>
      </x:c>
      <x:c r="M89" t="str">
        <x:f t="shared" si="17"/>
        <x:v>UNI</x:v>
      </x:c>
      <x:c r="N89" s="90">
        <x:f t="shared" si="18"/>
        <x:v>2</x:v>
      </x:c>
      <x:c r="O89" s="90">
        <x:f t="shared" si="19"/>
        <x:v>28125</x:v>
      </x:c>
      <x:c r="P89" s="90">
        <x:f t="shared" si="20"/>
        <x:v>56250</x:v>
      </x:c>
    </x:row>
    <x:row r="90" ht="21" customHeight="1">
      <x:c r="B90" s="89" t="str">
        <x:f>'07_Presupuesto'!A87</x:f>
        <x:v>C.1.4.7/b)</x:v>
      </x:c>
      <x:c r="C90" s="89" t="str">
        <x:f>'07_Presupuesto'!C87</x:f>
        <x:v>Plafón portalámpara Cocina y Bodega</x:v>
      </x:c>
      <x:c r="D90" s="89" t="str">
        <x:f>'07_Presupuesto'!D87</x:f>
        <x:v>UNI</x:v>
      </x:c>
      <x:c r="E90" s="91" t="n">
        <x:f>'07_Presupuesto'!E87</x:f>
        <x:v>2</x:v>
      </x:c>
      <x:c r="F90" s="91" t="n">
        <x:f>'07_Presupuesto'!G87</x:f>
        <x:v>18907.563025210085</x:v>
      </x:c>
      <x:c r="G90" s="91">
        <x:f t="shared" si="14"/>
        <x:v>37815.126050420171</x:v>
      </x:c>
      <x:c r="K90" s="89" t="str">
        <x:f t="shared" si="15"/>
        <x:v>C.1.4.7/b)</x:v>
      </x:c>
      <x:c r="L90" s="89" t="str">
        <x:f t="shared" si="16"/>
        <x:v>Plafón portalámpara Cocina y Bodega</x:v>
      </x:c>
      <x:c r="M90" s="89" t="str">
        <x:f t="shared" si="17"/>
        <x:v>UNI</x:v>
      </x:c>
      <x:c r="N90" s="91">
        <x:f t="shared" si="18"/>
        <x:v>2</x:v>
      </x:c>
      <x:c r="O90" s="91">
        <x:f t="shared" si="19"/>
        <x:v>28125</x:v>
      </x:c>
      <x:c r="P90" s="91">
        <x:f t="shared" si="20"/>
        <x:v>56250</x:v>
      </x:c>
    </x:row>
    <x:row r="91" ht="21" customHeight="1">
      <x:c r="B91" t="str">
        <x:f>'07_Presupuesto'!A88</x:f>
        <x:v>C.1.4.7/c)</x:v>
      </x:c>
      <x:c r="C91" t="str">
        <x:f>'07_Presupuesto'!C88</x:f>
        <x:v>Equipo Cielo sobrepuestos</x:v>
      </x:c>
      <x:c r="D91" t="str">
        <x:f>'07_Presupuesto'!D88</x:f>
        <x:v>UNI</x:v>
      </x:c>
      <x:c r="E91" s="90" t="n">
        <x:f>'07_Presupuesto'!E88</x:f>
        <x:v>7</x:v>
      </x:c>
      <x:c r="F91" s="90" t="n">
        <x:f>'07_Presupuesto'!G88</x:f>
        <x:v>41176.470588235294</x:v>
      </x:c>
      <x:c r="G91" s="90">
        <x:f t="shared" si="14"/>
        <x:v>288235.29411764705</x:v>
      </x:c>
      <x:c r="K91" t="str">
        <x:f t="shared" si="15"/>
        <x:v>C.1.4.7/c)</x:v>
      </x:c>
      <x:c r="L91" t="str">
        <x:f t="shared" si="16"/>
        <x:v>Equipo Cielo sobrepuestos</x:v>
      </x:c>
      <x:c r="M91" t="str">
        <x:f t="shared" si="17"/>
        <x:v>UNI</x:v>
      </x:c>
      <x:c r="N91" s="90">
        <x:f t="shared" si="18"/>
        <x:v>7</x:v>
      </x:c>
      <x:c r="O91" s="90">
        <x:f t="shared" si="19"/>
        <x:v>61249.999999999993</x:v>
      </x:c>
      <x:c r="P91" s="90">
        <x:f t="shared" si="20"/>
        <x:v>428749.99999999994</x:v>
      </x:c>
    </x:row>
    <x:row r="92" ht="21" customHeight="1">
      <x:c r="B92" s="89" t="str">
        <x:f>'07_Presupuesto'!A89</x:f>
        <x:v>C.1.4.7/d)</x:v>
      </x:c>
      <x:c r="C92" s="89" t="str">
        <x:f>'07_Presupuesto'!C89</x:f>
        <x:v>Equipo Exteriores</x:v>
      </x:c>
      <x:c r="D92" s="89" t="str">
        <x:f>'07_Presupuesto'!D89</x:f>
        <x:v>UNI</x:v>
      </x:c>
      <x:c r="E92" s="91" t="n">
        <x:f>'07_Presupuesto'!E89</x:f>
        <x:v>6</x:v>
      </x:c>
      <x:c r="F92" s="91" t="n">
        <x:f>'07_Presupuesto'!G89</x:f>
        <x:v>36134.45378151261</x:v>
      </x:c>
      <x:c r="G92" s="91">
        <x:f t="shared" si="14"/>
        <x:v>216806.72268907566</x:v>
      </x:c>
      <x:c r="K92" s="89" t="str">
        <x:f t="shared" si="15"/>
        <x:v>C.1.4.7/d)</x:v>
      </x:c>
      <x:c r="L92" s="89" t="str">
        <x:f t="shared" si="16"/>
        <x:v>Equipo Exteriores</x:v>
      </x:c>
      <x:c r="M92" s="89" t="str">
        <x:f t="shared" si="17"/>
        <x:v>UNI</x:v>
      </x:c>
      <x:c r="N92" s="91">
        <x:f t="shared" si="18"/>
        <x:v>6</x:v>
      </x:c>
      <x:c r="O92" s="91">
        <x:f t="shared" si="19"/>
        <x:v>53750</x:v>
      </x:c>
      <x:c r="P92" s="91">
        <x:f t="shared" si="20"/>
        <x:v>322500</x:v>
      </x:c>
    </x:row>
    <x:row r="93" ht="21" customHeight="1">
      <x:c r="B93" t="str">
        <x:f>'07_Presupuesto'!A90</x:f>
        <x:v>C.1.4.7/e)</x:v>
      </x:c>
      <x:c r="C93" t="str">
        <x:f>'07_Presupuesto'!C90</x:f>
        <x:v>Equipos Halógenos</x:v>
      </x:c>
      <x:c r="D93" t="str">
        <x:f>'07_Presupuesto'!D90</x:f>
        <x:v>UNI</x:v>
      </x:c>
      <x:c r="E93" s="90" t="n">
        <x:f>'07_Presupuesto'!E90</x:f>
        <x:v>1</x:v>
      </x:c>
      <x:c r="F93" s="90" t="n">
        <x:f>'07_Presupuesto'!G90</x:f>
        <x:v>48739.49579831933</x:v>
      </x:c>
      <x:c r="G93" s="90">
        <x:f t="shared" si="14"/>
        <x:v>48739.495798319331</x:v>
      </x:c>
      <x:c r="K93" t="str">
        <x:f t="shared" si="15"/>
        <x:v>C.1.4.7/e)</x:v>
      </x:c>
      <x:c r="L93" t="str">
        <x:f t="shared" si="16"/>
        <x:v>Equipos Halógenos</x:v>
      </x:c>
      <x:c r="M93" t="str">
        <x:f t="shared" si="17"/>
        <x:v>UNI</x:v>
      </x:c>
      <x:c r="N93" s="90">
        <x:f t="shared" si="18"/>
        <x:v>1</x:v>
      </x:c>
      <x:c r="O93" s="90">
        <x:f t="shared" si="19"/>
        <x:v>72500</x:v>
      </x:c>
      <x:c r="P93" s="90">
        <x:f t="shared" si="20"/>
        <x:v>72500</x:v>
      </x:c>
    </x:row>
    <x:row r="94" ht="21" customHeight="1">
      <x:c r="B94" s="89" t="str">
        <x:f>'07_Presupuesto'!A91</x:f>
        <x:v>C.1.4.7/f)</x:v>
      </x:c>
      <x:c r="C94" s="89" t="str">
        <x:f>'07_Presupuesto'!C91</x:f>
        <x:v>Equipos de Emergencia</x:v>
      </x:c>
      <x:c r="D94" s="89" t="str">
        <x:f>'07_Presupuesto'!D91</x:f>
        <x:v>UNI</x:v>
      </x:c>
      <x:c r="E94" s="91" t="n">
        <x:f>'07_Presupuesto'!E91</x:f>
        <x:v>3</x:v>
      </x:c>
      <x:c r="F94" s="91" t="n">
        <x:f>'07_Presupuesto'!G91</x:f>
        <x:v>43697.47899159664</x:v>
      </x:c>
      <x:c r="G94" s="91">
        <x:f t="shared" si="14"/>
        <x:v>131092.43697478992</x:v>
      </x:c>
      <x:c r="K94" s="89" t="str">
        <x:f t="shared" si="15"/>
        <x:v>C.1.4.7/f)</x:v>
      </x:c>
      <x:c r="L94" s="89" t="str">
        <x:f t="shared" si="16"/>
        <x:v>Equipos de Emergencia</x:v>
      </x:c>
      <x:c r="M94" s="89" t="str">
        <x:f t="shared" si="17"/>
        <x:v>UNI</x:v>
      </x:c>
      <x:c r="N94" s="91">
        <x:f t="shared" si="18"/>
        <x:v>3</x:v>
      </x:c>
      <x:c r="O94" s="91">
        <x:f t="shared" si="19"/>
        <x:v>64999.999999999993</x:v>
      </x:c>
      <x:c r="P94" s="91">
        <x:f t="shared" si="20"/>
        <x:v>194999.99999999997</x:v>
      </x:c>
    </x:row>
    <x:row r="95" ht="21" customHeight="1">
      <x:c r="B95" t="str">
        <x:f>'07_Presupuesto'!A92</x:f>
        <x:v>C.2.1.1</x:v>
      </x:c>
      <x:c r="C95" t="str">
        <x:f>'07_Presupuesto'!C92</x:f>
        <x:v>Excavación en zanja de 0-2 (m)</x:v>
      </x:c>
      <x:c r="D95" t="str">
        <x:f>'07_Presupuesto'!D92</x:f>
        <x:v>M3</x:v>
      </x:c>
      <x:c r="E95" s="90" t="n">
        <x:f>'07_Presupuesto'!E92</x:f>
        <x:v>4.24</x:v>
      </x:c>
      <x:c r="F95" s="90" t="n">
        <x:f>'07_Presupuesto'!G92</x:f>
        <x:v>35294.117647058825</x:v>
      </x:c>
      <x:c r="G95" s="90">
        <x:f t="shared" si="14"/>
        <x:v>149647.05882352943</x:v>
      </x:c>
      <x:c r="K95" t="str">
        <x:f t="shared" si="15"/>
        <x:v>C.2.1.1</x:v>
      </x:c>
      <x:c r="L95" t="str">
        <x:f t="shared" si="16"/>
        <x:v>Excavación en zanja de 0-2 (m)</x:v>
      </x:c>
      <x:c r="M95" t="str">
        <x:f t="shared" si="17"/>
        <x:v>M3</x:v>
      </x:c>
      <x:c r="N95" s="90">
        <x:f t="shared" si="18"/>
        <x:v>4.24</x:v>
      </x:c>
      <x:c r="O95" s="90">
        <x:f t="shared" si="19"/>
        <x:v>52499.999999999993</x:v>
      </x:c>
      <x:c r="P95" s="90">
        <x:f t="shared" si="20"/>
        <x:v>222599.99999999997</x:v>
      </x:c>
    </x:row>
    <x:row r="96" ht="21" customHeight="1">
      <x:c r="B96" s="89" t="str">
        <x:f>'07_Presupuesto'!A93</x:f>
        <x:v>C.2.1.2</x:v>
      </x:c>
      <x:c r="C96" s="89" t="str">
        <x:f>'07_Presupuesto'!C93</x:f>
        <x:v>Cama apoyo tuberías</x:v>
      </x:c>
      <x:c r="D96" s="89" t="str">
        <x:f>'07_Presupuesto'!D93</x:f>
        <x:v>M3</x:v>
      </x:c>
      <x:c r="E96" s="91" t="n">
        <x:f>'07_Presupuesto'!E93</x:f>
        <x:v>1.71</x:v>
      </x:c>
      <x:c r="F96" s="91" t="n">
        <x:f>'07_Presupuesto'!G93</x:f>
        <x:v>46218.487394957985</x:v>
      </x:c>
      <x:c r="G96" s="91">
        <x:f t="shared" si="14"/>
        <x:v>79033.613445378156</x:v>
      </x:c>
      <x:c r="K96" s="89" t="str">
        <x:f t="shared" si="15"/>
        <x:v>C.2.1.2</x:v>
      </x:c>
      <x:c r="L96" s="89" t="str">
        <x:f t="shared" si="16"/>
        <x:v>Cama apoyo tuberías</x:v>
      </x:c>
      <x:c r="M96" s="89" t="str">
        <x:f t="shared" si="17"/>
        <x:v>M3</x:v>
      </x:c>
      <x:c r="N96" s="91">
        <x:f t="shared" si="18"/>
        <x:v>1.71</x:v>
      </x:c>
      <x:c r="O96" s="91">
        <x:f t="shared" si="19"/>
        <x:v>68750</x:v>
      </x:c>
      <x:c r="P96" s="91">
        <x:f t="shared" si="20"/>
        <x:v>117562.5</x:v>
      </x:c>
    </x:row>
    <x:row r="97" ht="21" customHeight="1">
      <x:c r="B97" t="str">
        <x:f>'07_Presupuesto'!A94</x:f>
        <x:v>C.2.1.3</x:v>
      </x:c>
      <x:c r="C97" t="str">
        <x:f>'07_Presupuesto'!C94</x:f>
        <x:v>Relleno de zanjas con material de obras</x:v>
      </x:c>
      <x:c r="D97" t="str">
        <x:f>'07_Presupuesto'!D94</x:f>
        <x:v>M3</x:v>
      </x:c>
      <x:c r="E97" s="90" t="n">
        <x:f>'07_Presupuesto'!E94</x:f>
        <x:v>2.52</x:v>
      </x:c>
      <x:c r="F97" s="90" t="n">
        <x:f>'07_Presupuesto'!G94</x:f>
        <x:v>26890.75630252101</x:v>
      </x:c>
      <x:c r="G97" s="90">
        <x:f t="shared" si="14"/>
        <x:v>67764.705882352951</x:v>
      </x:c>
      <x:c r="K97" t="str">
        <x:f t="shared" si="15"/>
        <x:v>C.2.1.3</x:v>
      </x:c>
      <x:c r="L97" t="str">
        <x:f t="shared" si="16"/>
        <x:v>Relleno de zanjas con material de obras</x:v>
      </x:c>
      <x:c r="M97" t="str">
        <x:f t="shared" si="17"/>
        <x:v>M3</x:v>
      </x:c>
      <x:c r="N97" s="90">
        <x:f t="shared" si="18"/>
        <x:v>2.52</x:v>
      </x:c>
      <x:c r="O97" s="90">
        <x:f t="shared" si="19"/>
        <x:v>40000</x:v>
      </x:c>
      <x:c r="P97" s="90">
        <x:f t="shared" si="20"/>
        <x:v>100800</x:v>
      </x:c>
    </x:row>
    <x:row r="98" ht="21" customHeight="1">
      <x:c r="B98" s="89" t="str">
        <x:f>'07_Presupuesto'!A95</x:f>
        <x:v>C.2.2.1/a)</x:v>
      </x:c>
      <x:c r="C98" s="89" t="str">
        <x:f>'07_Presupuesto'!C95</x:f>
        <x:v>Cañeria cobre 1/2" Tipo L</x:v>
      </x:c>
      <x:c r="D98" s="89" t="str">
        <x:f>'07_Presupuesto'!D95</x:f>
        <x:v>ML</x:v>
      </x:c>
      <x:c r="E98" s="91" t="n">
        <x:f>'07_Presupuesto'!E95</x:f>
        <x:v>18</x:v>
      </x:c>
      <x:c r="F98" s="91" t="n">
        <x:f>'07_Presupuesto'!G95</x:f>
        <x:v>6890.756302521008</x:v>
      </x:c>
      <x:c r="G98" s="91">
        <x:f t="shared" si="14"/>
        <x:v>124033.61344537816</x:v>
      </x:c>
      <x:c r="K98" s="89" t="str">
        <x:f t="shared" si="15"/>
        <x:v>C.2.2.1/a)</x:v>
      </x:c>
      <x:c r="L98" s="89" t="str">
        <x:f t="shared" si="16"/>
        <x:v>Cañeria cobre 1/2" Tipo L</x:v>
      </x:c>
      <x:c r="M98" s="89" t="str">
        <x:f t="shared" si="17"/>
        <x:v>ML</x:v>
      </x:c>
      <x:c r="N98" s="91">
        <x:f t="shared" si="18"/>
        <x:v>18</x:v>
      </x:c>
      <x:c r="O98" s="91">
        <x:f t="shared" si="19"/>
        <x:v>10249.999999999998</x:v>
      </x:c>
      <x:c r="P98" s="91">
        <x:f t="shared" si="20"/>
        <x:v>184499.99999999997</x:v>
      </x:c>
    </x:row>
    <x:row r="99" ht="21" customHeight="1">
      <x:c r="B99" t="str">
        <x:f>'07_Presupuesto'!A96</x:f>
        <x:v>C.2.2.1/b)</x:v>
      </x:c>
      <x:c r="C99" t="str">
        <x:f>'07_Presupuesto'!C96</x:f>
        <x:v>Cañeria cobre 3/4" Tipo L</x:v>
      </x:c>
      <x:c r="D99" t="str">
        <x:f>'07_Presupuesto'!D96</x:f>
        <x:v>ML</x:v>
      </x:c>
      <x:c r="E99" s="90" t="n">
        <x:f>'07_Presupuesto'!E96</x:f>
        <x:v>6</x:v>
      </x:c>
      <x:c r="F99" s="90" t="n">
        <x:f>'07_Presupuesto'!G96</x:f>
        <x:v>10504.20168067227</x:v>
      </x:c>
      <x:c r="G99" s="90">
        <x:f t="shared" si="14"/>
        <x:v>63025.210084033621</x:v>
      </x:c>
      <x:c r="K99" t="str">
        <x:f t="shared" si="15"/>
        <x:v>C.2.2.1/b)</x:v>
      </x:c>
      <x:c r="L99" t="str">
        <x:f t="shared" si="16"/>
        <x:v>Cañeria cobre 3/4" Tipo L</x:v>
      </x:c>
      <x:c r="M99" t="str">
        <x:f t="shared" si="17"/>
        <x:v>ML</x:v>
      </x:c>
      <x:c r="N99" s="90">
        <x:f t="shared" si="18"/>
        <x:v>6</x:v>
      </x:c>
      <x:c r="O99" s="90">
        <x:f t="shared" si="19"/>
        <x:v>15624.999999999998</x:v>
      </x:c>
      <x:c r="P99" s="90">
        <x:f t="shared" si="20"/>
        <x:v>93749.999999999985</x:v>
      </x:c>
    </x:row>
    <x:row r="100" ht="21" customHeight="1">
      <x:c r="B100" s="89" t="str">
        <x:f>'07_Presupuesto'!A97</x:f>
        <x:v>C.2.2.1/c)</x:v>
      </x:c>
      <x:c r="C100" s="89" t="str">
        <x:f>'07_Presupuesto'!C97</x:f>
        <x:v>Cañeria cobre 1" Tipo L</x:v>
      </x:c>
      <x:c r="D100" s="89" t="str">
        <x:f>'07_Presupuesto'!D97</x:f>
        <x:v>ML</x:v>
      </x:c>
      <x:c r="E100" s="91" t="n">
        <x:f>'07_Presupuesto'!E97</x:f>
        <x:v>30</x:v>
      </x:c>
      <x:c r="F100" s="91" t="n">
        <x:f>'07_Presupuesto'!G97</x:f>
        <x:v>16638.655462184874</x:v>
      </x:c>
      <x:c r="G100" s="91">
        <x:f t="shared" si="14"/>
        <x:v>499159.66386554623</x:v>
      </x:c>
      <x:c r="K100" s="89" t="str">
        <x:f t="shared" si="15"/>
        <x:v>C.2.2.1/c)</x:v>
      </x:c>
      <x:c r="L100" s="89" t="str">
        <x:f t="shared" si="16"/>
        <x:v>Cañeria cobre 1" Tipo L</x:v>
      </x:c>
      <x:c r="M100" s="89" t="str">
        <x:f t="shared" si="17"/>
        <x:v>ML</x:v>
      </x:c>
      <x:c r="N100" s="91">
        <x:f t="shared" si="18"/>
        <x:v>30</x:v>
      </x:c>
      <x:c r="O100" s="91">
        <x:f t="shared" si="19"/>
        <x:v>24749.999999999996</x:v>
      </x:c>
      <x:c r="P100" s="91">
        <x:f t="shared" si="20"/>
        <x:v>742499.99999999988</x:v>
      </x:c>
    </x:row>
    <x:row r="101" ht="21" customHeight="1">
      <x:c r="B101" t="str">
        <x:f>'07_Presupuesto'!A98</x:f>
        <x:v>C.2.2.1/d)</x:v>
      </x:c>
      <x:c r="C101" t="str">
        <x:f>'07_Presupuesto'!C98</x:f>
        <x:v>Piezas Especiales</x:v>
      </x:c>
      <x:c r="D101" t="str">
        <x:f>'07_Presupuesto'!D98</x:f>
        <x:v>KG</x:v>
      </x:c>
      <x:c r="E101" s="90" t="n">
        <x:f>'07_Presupuesto'!E98</x:f>
        <x:v>10</x:v>
      </x:c>
      <x:c r="F101" s="90" t="n">
        <x:f>'07_Presupuesto'!G98</x:f>
        <x:v>20168.06722689076</x:v>
      </x:c>
      <x:c r="G101" s="90">
        <x:f t="shared" si="14"/>
        <x:v>201680.6722689076</x:v>
      </x:c>
      <x:c r="K101" t="str">
        <x:f t="shared" si="15"/>
        <x:v>C.2.2.1/d)</x:v>
      </x:c>
      <x:c r="L101" t="str">
        <x:f t="shared" si="16"/>
        <x:v>Piezas Especiales</x:v>
      </x:c>
      <x:c r="M101" t="str">
        <x:f t="shared" si="17"/>
        <x:v>KG</x:v>
      </x:c>
      <x:c r="N101" s="90">
        <x:f t="shared" si="18"/>
        <x:v>10</x:v>
      </x:c>
      <x:c r="O101" s="90">
        <x:f t="shared" si="19"/>
        <x:v>30000</x:v>
      </x:c>
      <x:c r="P101" s="90">
        <x:f t="shared" si="20"/>
        <x:v>300000</x:v>
      </x:c>
    </x:row>
    <x:row r="102" ht="21" customHeight="1">
      <x:c r="B102" s="89" t="str">
        <x:f>'07_Presupuesto'!A99</x:f>
        <x:v>C.2.2.2/a)</x:v>
      </x:c>
      <x:c r="C102" s="89" t="str">
        <x:f>'07_Presupuesto'!C99</x:f>
        <x:v>Cañeria cobre 1/2" Tipo M</x:v>
      </x:c>
      <x:c r="D102" s="89" t="str">
        <x:f>'07_Presupuesto'!D99</x:f>
        <x:v>ML</x:v>
      </x:c>
      <x:c r="E102" s="91" t="n">
        <x:f>'07_Presupuesto'!E99</x:f>
        <x:v>13.5</x:v>
      </x:c>
      <x:c r="F102" s="91" t="n">
        <x:f>'07_Presupuesto'!G99</x:f>
        <x:v>5210.084033613445</x:v>
      </x:c>
      <x:c r="G102" s="91">
        <x:f t="shared" si="14"/>
        <x:v>70336.134453781517</x:v>
      </x:c>
      <x:c r="K102" s="89" t="str">
        <x:f t="shared" si="15"/>
        <x:v>C.2.2.2/a)</x:v>
      </x:c>
      <x:c r="L102" s="89" t="str">
        <x:f t="shared" si="16"/>
        <x:v>Cañeria cobre 1/2" Tipo M</x:v>
      </x:c>
      <x:c r="M102" s="89" t="str">
        <x:f t="shared" si="17"/>
        <x:v>ML</x:v>
      </x:c>
      <x:c r="N102" s="91">
        <x:f t="shared" si="18"/>
        <x:v>13.5</x:v>
      </x:c>
      <x:c r="O102" s="91">
        <x:f t="shared" si="19"/>
        <x:v>7749.9999999999991</x:v>
      </x:c>
      <x:c r="P102" s="91">
        <x:f t="shared" si="20"/>
        <x:v>104624.99999999999</x:v>
      </x:c>
    </x:row>
    <x:row r="103" ht="21" customHeight="1">
      <x:c r="B103" t="str">
        <x:f>'07_Presupuesto'!A100</x:f>
        <x:v>C.2.2.2/b)</x:v>
      </x:c>
      <x:c r="C103" t="str">
        <x:f>'07_Presupuesto'!C100</x:f>
        <x:v>Cañeria cobre 3/4" Tipo M</x:v>
      </x:c>
      <x:c r="D103" t="str">
        <x:f>'07_Presupuesto'!D100</x:f>
        <x:v>ML</x:v>
      </x:c>
      <x:c r="E103" s="90" t="n">
        <x:f>'07_Presupuesto'!E100</x:f>
        <x:v>0.56</x:v>
      </x:c>
      <x:c r="F103" s="90" t="n">
        <x:f>'07_Presupuesto'!G100</x:f>
        <x:v>6890.756302521008</x:v>
      </x:c>
      <x:c r="G103" s="90">
        <x:f t="shared" si="14"/>
        <x:v>3858.8235294117649</x:v>
      </x:c>
      <x:c r="K103" t="str">
        <x:f t="shared" si="15"/>
        <x:v>C.2.2.2/b)</x:v>
      </x:c>
      <x:c r="L103" t="str">
        <x:f t="shared" si="16"/>
        <x:v>Cañeria cobre 3/4" Tipo M</x:v>
      </x:c>
      <x:c r="M103" t="str">
        <x:f t="shared" si="17"/>
        <x:v>ML</x:v>
      </x:c>
      <x:c r="N103" s="90">
        <x:f t="shared" si="18"/>
        <x:v>0.56000000000000005</x:v>
      </x:c>
      <x:c r="O103" s="90">
        <x:f t="shared" si="19"/>
        <x:v>10249.999999999998</x:v>
      </x:c>
      <x:c r="P103" s="90">
        <x:f t="shared" si="20"/>
        <x:v>5739.9999999999991</x:v>
      </x:c>
    </x:row>
    <x:row r="104" ht="21" customHeight="1">
      <x:c r="B104" s="89" t="str">
        <x:f>'07_Presupuesto'!A101</x:f>
        <x:v>C.2.2.2/c)</x:v>
      </x:c>
      <x:c r="C104" s="89" t="str">
        <x:f>'07_Presupuesto'!C101</x:f>
        <x:v>Cañeria cobre 1" Tipo M</x:v>
      </x:c>
      <x:c r="D104" s="89" t="str">
        <x:f>'07_Presupuesto'!D101</x:f>
        <x:v>ML</x:v>
      </x:c>
      <x:c r="E104" s="91" t="n">
        <x:f>'07_Presupuesto'!E101</x:f>
        <x:v>24.6</x:v>
      </x:c>
      <x:c r="F104" s="91" t="n">
        <x:f>'07_Presupuesto'!G101</x:f>
        <x:v>8823.529411764706</x:v>
      </x:c>
      <x:c r="G104" s="91">
        <x:f t="shared" si="14"/>
        <x:v>217058.82352941178</x:v>
      </x:c>
      <x:c r="K104" s="89" t="str">
        <x:f t="shared" si="15"/>
        <x:v>C.2.2.2/c)</x:v>
      </x:c>
      <x:c r="L104" s="89" t="str">
        <x:f t="shared" si="16"/>
        <x:v>Cañeria cobre 1" Tipo M</x:v>
      </x:c>
      <x:c r="M104" s="89" t="str">
        <x:f t="shared" si="17"/>
        <x:v>ML</x:v>
      </x:c>
      <x:c r="N104" s="91">
        <x:f t="shared" si="18"/>
        <x:v>24.6</x:v>
      </x:c>
      <x:c r="O104" s="91">
        <x:f t="shared" si="19"/>
        <x:v>13124.999999999998</x:v>
      </x:c>
      <x:c r="P104" s="91">
        <x:f t="shared" si="20"/>
        <x:v>322875</x:v>
      </x:c>
    </x:row>
    <x:row r="105" ht="21" customHeight="1">
      <x:c r="B105" t="str">
        <x:f>'07_Presupuesto'!A102</x:f>
        <x:v>C.2.2.2/d)</x:v>
      </x:c>
      <x:c r="C105" t="str">
        <x:f>'07_Presupuesto'!C102</x:f>
        <x:v>Piezas especiales</x:v>
      </x:c>
      <x:c r="D105" t="str">
        <x:f>'07_Presupuesto'!D102</x:f>
        <x:v>KG</x:v>
      </x:c>
      <x:c r="E105" s="90" t="n">
        <x:f>'07_Presupuesto'!E102</x:f>
        <x:v>10</x:v>
      </x:c>
      <x:c r="F105" s="90" t="n">
        <x:f>'07_Presupuesto'!G102</x:f>
        <x:v>11764.705882352942</x:v>
      </x:c>
      <x:c r="G105" s="90" t="n">
        <x:f t="shared" ref="G105:G136" si="21">E105*F105</x:f>
        <x:v>117647.05882352943</x:v>
      </x:c>
      <x:c r="K105" t="str">
        <x:f t="shared" ref="K105:K136" si="22">B105</x:f>
        <x:v>C.2.2.2/d)</x:v>
      </x:c>
      <x:c r="L105" t="str">
        <x:f t="shared" ref="L105:L136" si="23">C105</x:f>
        <x:v>Piezas especiales</x:v>
      </x:c>
      <x:c r="M105" t="str">
        <x:f t="shared" ref="M105:M136" si="24">D105</x:f>
        <x:v>KG</x:v>
      </x:c>
      <x:c r="N105" s="90" t="n">
        <x:f t="shared" ref="N105:N136" si="25">E105</x:f>
        <x:v>10</x:v>
      </x:c>
      <x:c r="O105" s="90" t="n">
        <x:f t="shared" ref="O105:O136" si="26">F105*$I$5</x:f>
        <x:v>17500</x:v>
      </x:c>
      <x:c r="P105" s="90" t="n">
        <x:f t="shared" ref="P105:P136" si="27">N105*O105</x:f>
        <x:v>175000</x:v>
      </x:c>
    </x:row>
    <x:row r="106" ht="21" customHeight="1">
      <x:c r="B106" s="89" t="str">
        <x:f>'07_Presupuesto'!A103</x:f>
        <x:v>C.2.2.3</x:v>
      </x:c>
      <x:c r="C106" s="89" t="str">
        <x:f>'07_Presupuesto'!C103</x:f>
        <x:v>Limpieza y Desinfección de la Línea</x:v>
      </x:c>
      <x:c r="D106" s="89" t="str">
        <x:f>'07_Presupuesto'!D103</x:f>
        <x:v>UNI</x:v>
      </x:c>
      <x:c r="E106" s="91" t="n">
        <x:f>'07_Presupuesto'!E103</x:f>
        <x:v>1</x:v>
      </x:c>
      <x:c r="F106" s="91" t="n">
        <x:f>'07_Presupuesto'!G103</x:f>
        <x:v>184873.94957983194</x:v>
      </x:c>
      <x:c r="G106" s="91">
        <x:f t="shared" si="21"/>
        <x:v>184873.94957983194</x:v>
      </x:c>
      <x:c r="K106" s="89" t="str">
        <x:f t="shared" si="22"/>
        <x:v>C.2.2.3</x:v>
      </x:c>
      <x:c r="L106" s="89" t="str">
        <x:f t="shared" si="23"/>
        <x:v>Limpieza y Desinfección de la Línea</x:v>
      </x:c>
      <x:c r="M106" s="89" t="str">
        <x:f t="shared" si="24"/>
        <x:v>UNI</x:v>
      </x:c>
      <x:c r="N106" s="91">
        <x:f t="shared" si="25"/>
        <x:v>1</x:v>
      </x:c>
      <x:c r="O106" s="91">
        <x:f t="shared" si="26"/>
        <x:v>275000</x:v>
      </x:c>
      <x:c r="P106" s="91">
        <x:f t="shared" si="27"/>
        <x:v>275000</x:v>
      </x:c>
    </x:row>
    <x:row r="107" ht="21" customHeight="1">
      <x:c r="B107" t="str">
        <x:f>'07_Presupuesto'!A104</x:f>
        <x:v>C.2.3.1/a)</x:v>
      </x:c>
      <x:c r="C107" t="str">
        <x:f>'07_Presupuesto'!C104</x:f>
        <x:v>Instalación de Arranque domiciliario 0-20 m</x:v>
      </x:c>
      <x:c r="D107" t="str">
        <x:f>'07_Presupuesto'!D104</x:f>
        <x:v>UNI</x:v>
      </x:c>
      <x:c r="E107" s="90" t="n">
        <x:f>'07_Presupuesto'!E104</x:f>
        <x:v>1</x:v>
      </x:c>
      <x:c r="F107" s="90" t="n">
        <x:f>'07_Presupuesto'!G104</x:f>
        <x:v>487394.9579831933</x:v>
      </x:c>
      <x:c r="G107" s="90">
        <x:f t="shared" si="21"/>
        <x:v>487394.95798319328</x:v>
      </x:c>
      <x:c r="K107" t="str">
        <x:f t="shared" si="22"/>
        <x:v>C.2.3.1/a)</x:v>
      </x:c>
      <x:c r="L107" t="str">
        <x:f t="shared" si="23"/>
        <x:v>Instalación de Arranque domiciliario 0-20 m</x:v>
      </x:c>
      <x:c r="M107" t="str">
        <x:f t="shared" si="24"/>
        <x:v>UNI</x:v>
      </x:c>
      <x:c r="N107" s="90">
        <x:f t="shared" si="25"/>
        <x:v>1</x:v>
      </x:c>
      <x:c r="O107" s="90">
        <x:f t="shared" si="26"/>
        <x:v>724999.99999999988</x:v>
      </x:c>
      <x:c r="P107" s="90">
        <x:f t="shared" si="27"/>
        <x:v>724999.99999999988</x:v>
      </x:c>
    </x:row>
    <x:row r="108" ht="21" customHeight="1">
      <x:c r="B108" s="89" t="str">
        <x:f>'07_Presupuesto'!A105</x:f>
        <x:v>C.2.3.1/b)</x:v>
      </x:c>
      <x:c r="C108" s="89" t="str">
        <x:f>'07_Presupuesto'!C105</x:f>
        <x:v>Conexión a matriz extte. PVC 110 mm</x:v>
      </x:c>
      <x:c r="D108" s="89" t="str">
        <x:f>'07_Presupuesto'!D105</x:f>
        <x:v>UNI</x:v>
      </x:c>
      <x:c r="E108" s="91" t="n">
        <x:f>'07_Presupuesto'!E105</x:f>
        <x:v>1</x:v>
      </x:c>
      <x:c r="F108" s="91" t="n">
        <x:f>'07_Presupuesto'!G105</x:f>
        <x:v>352941.17647058825</x:v>
      </x:c>
      <x:c r="G108" s="91">
        <x:f t="shared" si="21"/>
        <x:v>352941.17647058825</x:v>
      </x:c>
      <x:c r="K108" s="89" t="str">
        <x:f t="shared" si="22"/>
        <x:v>C.2.3.1/b)</x:v>
      </x:c>
      <x:c r="L108" s="89" t="str">
        <x:f t="shared" si="23"/>
        <x:v>Conexión a matriz extte. PVC 110 mm</x:v>
      </x:c>
      <x:c r="M108" s="89" t="str">
        <x:f t="shared" si="24"/>
        <x:v>UNI</x:v>
      </x:c>
      <x:c r="N108" s="91">
        <x:f t="shared" si="25"/>
        <x:v>1</x:v>
      </x:c>
      <x:c r="O108" s="91">
        <x:f t="shared" si="26"/>
        <x:v>525000</x:v>
      </x:c>
      <x:c r="P108" s="91">
        <x:f t="shared" si="27"/>
        <x:v>525000</x:v>
      </x:c>
    </x:row>
    <x:row r="109" ht="21" customHeight="1">
      <x:c r="B109" t="str">
        <x:f>'07_Presupuesto'!A106</x:f>
        <x:v>C.3.1.1</x:v>
      </x:c>
      <x:c r="C109" t="str">
        <x:f>'07_Presupuesto'!C106</x:f>
        <x:v>Excavación en zanja de 0-2 (m)</x:v>
      </x:c>
      <x:c r="D109" t="str">
        <x:f>'07_Presupuesto'!D106</x:f>
        <x:v>M3</x:v>
      </x:c>
      <x:c r="E109" s="90" t="n">
        <x:f>'07_Presupuesto'!E106</x:f>
        <x:v>7.69</x:v>
      </x:c>
      <x:c r="F109" s="90" t="n">
        <x:f>'07_Presupuesto'!G106</x:f>
        <x:v>38655.46218487395</x:v>
      </x:c>
      <x:c r="G109" s="90">
        <x:f t="shared" si="21"/>
        <x:v>297260.50420168065</x:v>
      </x:c>
      <x:c r="K109" t="str">
        <x:f t="shared" si="22"/>
        <x:v>C.3.1.1</x:v>
      </x:c>
      <x:c r="L109" t="str">
        <x:f t="shared" si="23"/>
        <x:v>Excavación en zanja de 0-2 (m)</x:v>
      </x:c>
      <x:c r="M109" t="str">
        <x:f t="shared" si="24"/>
        <x:v>M3</x:v>
      </x:c>
      <x:c r="N109" s="90">
        <x:f t="shared" si="25"/>
        <x:v>7.69</x:v>
      </x:c>
      <x:c r="O109" s="90">
        <x:f t="shared" si="26"/>
        <x:v>57499.999999999993</x:v>
      </x:c>
      <x:c r="P109" s="90">
        <x:f t="shared" si="27"/>
        <x:v>442174.99999999994</x:v>
      </x:c>
    </x:row>
    <x:row r="110" ht="21" customHeight="1">
      <x:c r="B110" s="89" t="str">
        <x:f>'07_Presupuesto'!A107</x:f>
        <x:v>C.3.1.2</x:v>
      </x:c>
      <x:c r="C110" s="89" t="str">
        <x:f>'07_Presupuesto'!C107</x:f>
        <x:v>Cama apoyo tuberías</x:v>
      </x:c>
      <x:c r="D110" s="89" t="str">
        <x:f>'07_Presupuesto'!D107</x:f>
        <x:v>M3</x:v>
      </x:c>
      <x:c r="E110" s="91" t="n">
        <x:f>'07_Presupuesto'!E107</x:f>
        <x:v>2.7</x:v>
      </x:c>
      <x:c r="F110" s="91" t="n">
        <x:f>'07_Presupuesto'!G107</x:f>
        <x:v>46218.487394957985</x:v>
      </x:c>
      <x:c r="G110" s="91">
        <x:f t="shared" si="21"/>
        <x:v>124789.91596638657</x:v>
      </x:c>
      <x:c r="K110" s="89" t="str">
        <x:f t="shared" si="22"/>
        <x:v>C.3.1.2</x:v>
      </x:c>
      <x:c r="L110" s="89" t="str">
        <x:f t="shared" si="23"/>
        <x:v>Cama apoyo tuberías</x:v>
      </x:c>
      <x:c r="M110" s="89" t="str">
        <x:f t="shared" si="24"/>
        <x:v>M3</x:v>
      </x:c>
      <x:c r="N110" s="91">
        <x:f t="shared" si="25"/>
        <x:v>2.7</x:v>
      </x:c>
      <x:c r="O110" s="91">
        <x:f t="shared" si="26"/>
        <x:v>68750</x:v>
      </x:c>
      <x:c r="P110" s="91">
        <x:f t="shared" si="27"/>
        <x:v>185625</x:v>
      </x:c>
    </x:row>
    <x:row r="111" ht="21" customHeight="1">
      <x:c r="B111" t="str">
        <x:f>'07_Presupuesto'!A108</x:f>
        <x:v>C.3.1.3</x:v>
      </x:c>
      <x:c r="C111" t="str">
        <x:f>'07_Presupuesto'!C108</x:f>
        <x:v>Relleno de zanjas con material de obras</x:v>
      </x:c>
      <x:c r="D111" t="str">
        <x:f>'07_Presupuesto'!D108</x:f>
        <x:v>M3</x:v>
      </x:c>
      <x:c r="E111" s="90" t="n">
        <x:f>'07_Presupuesto'!E108</x:f>
        <x:v>5</x:v>
      </x:c>
      <x:c r="F111" s="90" t="n">
        <x:f>'07_Presupuesto'!G108</x:f>
        <x:v>26890.75630252101</x:v>
      </x:c>
      <x:c r="G111" s="90">
        <x:f t="shared" si="21"/>
        <x:v>134453.78151260506</x:v>
      </x:c>
      <x:c r="K111" t="str">
        <x:f t="shared" si="22"/>
        <x:v>C.3.1.3</x:v>
      </x:c>
      <x:c r="L111" t="str">
        <x:f t="shared" si="23"/>
        <x:v>Relleno de zanjas con material de obras</x:v>
      </x:c>
      <x:c r="M111" t="str">
        <x:f t="shared" si="24"/>
        <x:v>M3</x:v>
      </x:c>
      <x:c r="N111" s="90">
        <x:f t="shared" si="25"/>
        <x:v>5</x:v>
      </x:c>
      <x:c r="O111" s="90">
        <x:f t="shared" si="26"/>
        <x:v>40000</x:v>
      </x:c>
      <x:c r="P111" s="90">
        <x:f t="shared" si="27"/>
        <x:v>200000</x:v>
      </x:c>
    </x:row>
    <x:row r="112" ht="21" customHeight="1">
      <x:c r="B112" s="89" t="str">
        <x:f>'07_Presupuesto'!A109</x:f>
        <x:v>C.3.2.1/a)</x:v>
      </x:c>
      <x:c r="C112" s="89" t="str">
        <x:f>'07_Presupuesto'!C109</x:f>
        <x:v>Tuberia PVC Sanitario Gris, D=40mm</x:v>
      </x:c>
      <x:c r="D112" s="89" t="str">
        <x:f>'07_Presupuesto'!D109</x:f>
        <x:v>ML</x:v>
      </x:c>
      <x:c r="E112" s="91" t="n">
        <x:f>'07_Presupuesto'!E109</x:f>
        <x:v>6</x:v>
      </x:c>
      <x:c r="F112" s="91" t="n">
        <x:f>'07_Presupuesto'!G109</x:f>
        <x:v>4033.6134453781515</x:v>
      </x:c>
      <x:c r="G112" s="91">
        <x:f t="shared" si="21"/>
        <x:v>24201.680672268907</x:v>
      </x:c>
      <x:c r="K112" s="89" t="str">
        <x:f t="shared" si="22"/>
        <x:v>C.3.2.1/a)</x:v>
      </x:c>
      <x:c r="L112" s="89" t="str">
        <x:f t="shared" si="23"/>
        <x:v>Tuberia PVC Sanitario Gris, D=40mm</x:v>
      </x:c>
      <x:c r="M112" s="89" t="str">
        <x:f t="shared" si="24"/>
        <x:v>ML</x:v>
      </x:c>
      <x:c r="N112" s="91">
        <x:f t="shared" si="25"/>
        <x:v>6</x:v>
      </x:c>
      <x:c r="O112" s="91">
        <x:f t="shared" si="26"/>
        <x:v>6000</x:v>
      </x:c>
      <x:c r="P112" s="91">
        <x:f t="shared" si="27"/>
        <x:v>36000</x:v>
      </x:c>
    </x:row>
    <x:row r="113" ht="21" customHeight="1">
      <x:c r="B113" t="str">
        <x:f>'07_Presupuesto'!A110</x:f>
        <x:v>C.3.2.1/b)</x:v>
      </x:c>
      <x:c r="C113" t="str">
        <x:f>'07_Presupuesto'!C110</x:f>
        <x:v>Tuberia PVC Sanitario Gris, D=75mm</x:v>
      </x:c>
      <x:c r="D113" t="str">
        <x:f>'07_Presupuesto'!D110</x:f>
        <x:v>ML</x:v>
      </x:c>
      <x:c r="E113" s="90" t="n">
        <x:f>'07_Presupuesto'!E110</x:f>
        <x:v>18</x:v>
      </x:c>
      <x:c r="F113" s="90" t="n">
        <x:f>'07_Presupuesto'!G110</x:f>
        <x:v>5462.18487394958</x:v>
      </x:c>
      <x:c r="G113" s="90">
        <x:f t="shared" si="21"/>
        <x:v>98319.327731092431</x:v>
      </x:c>
      <x:c r="K113" t="str">
        <x:f t="shared" si="22"/>
        <x:v>C.3.2.1/b)</x:v>
      </x:c>
      <x:c r="L113" t="str">
        <x:f t="shared" si="23"/>
        <x:v>Tuberia PVC Sanitario Gris, D=75mm</x:v>
      </x:c>
      <x:c r="M113" t="str">
        <x:f t="shared" si="24"/>
        <x:v>ML</x:v>
      </x:c>
      <x:c r="N113" s="90">
        <x:f t="shared" si="25"/>
        <x:v>18</x:v>
      </x:c>
      <x:c r="O113" s="90">
        <x:f t="shared" si="26"/>
        <x:v>8124.9999999999991</x:v>
      </x:c>
      <x:c r="P113" s="90">
        <x:f t="shared" si="27"/>
        <x:v>146249.99999999997</x:v>
      </x:c>
    </x:row>
    <x:row r="114" ht="21" customHeight="1">
      <x:c r="B114" s="89" t="str">
        <x:f>'07_Presupuesto'!A111</x:f>
        <x:v>C.3.2.1/c)</x:v>
      </x:c>
      <x:c r="C114" s="89" t="str">
        <x:f>'07_Presupuesto'!C111</x:f>
        <x:v>Tuberia PVC Sanitario Gris, D=110mm</x:v>
      </x:c>
      <x:c r="D114" s="89" t="str">
        <x:f>'07_Presupuesto'!D111</x:f>
        <x:v>ML</x:v>
      </x:c>
      <x:c r="E114" s="91" t="n">
        <x:f>'07_Presupuesto'!E111</x:f>
        <x:v>18</x:v>
      </x:c>
      <x:c r="F114" s="91" t="n">
        <x:f>'07_Presupuesto'!G111</x:f>
        <x:v>7394.957983193278</x:v>
      </x:c>
      <x:c r="G114" s="91">
        <x:f t="shared" si="21"/>
        <x:v>133109.24369747899</x:v>
      </x:c>
      <x:c r="K114" s="89" t="str">
        <x:f t="shared" si="22"/>
        <x:v>C.3.2.1/c)</x:v>
      </x:c>
      <x:c r="L114" s="89" t="str">
        <x:f t="shared" si="23"/>
        <x:v>Tuberia PVC Sanitario Gris, D=110mm</x:v>
      </x:c>
      <x:c r="M114" s="89" t="str">
        <x:f t="shared" si="24"/>
        <x:v>ML</x:v>
      </x:c>
      <x:c r="N114" s="91">
        <x:f t="shared" si="25"/>
        <x:v>18</x:v>
      </x:c>
      <x:c r="O114" s="91">
        <x:f t="shared" si="26"/>
        <x:v>11000</x:v>
      </x:c>
      <x:c r="P114" s="91">
        <x:f t="shared" si="27"/>
        <x:v>198000</x:v>
      </x:c>
    </x:row>
    <x:row r="115" ht="21" customHeight="1">
      <x:c r="B115" t="str">
        <x:f>'07_Presupuesto'!A112</x:f>
        <x:v>C.3.2.1/d)</x:v>
      </x:c>
      <x:c r="C115" t="str">
        <x:f>'07_Presupuesto'!C112</x:f>
        <x:v>Piezas Especiales</x:v>
      </x:c>
      <x:c r="D115" t="str">
        <x:f>'07_Presupuesto'!D112</x:f>
        <x:v>KG</x:v>
      </x:c>
      <x:c r="E115" s="90" t="n">
        <x:f>'07_Presupuesto'!E112</x:f>
        <x:v>6</x:v>
      </x:c>
      <x:c r="F115" s="90" t="n">
        <x:f>'07_Presupuesto'!G112</x:f>
        <x:v>15126.050420168069</x:v>
      </x:c>
      <x:c r="G115" s="90">
        <x:f t="shared" si="21"/>
        <x:v>90756.302521008416</x:v>
      </x:c>
      <x:c r="K115" t="str">
        <x:f t="shared" si="22"/>
        <x:v>C.3.2.1/d)</x:v>
      </x:c>
      <x:c r="L115" t="str">
        <x:f t="shared" si="23"/>
        <x:v>Piezas Especiales</x:v>
      </x:c>
      <x:c r="M115" t="str">
        <x:f t="shared" si="24"/>
        <x:v>KG</x:v>
      </x:c>
      <x:c r="N115" s="90">
        <x:f t="shared" si="25"/>
        <x:v>6</x:v>
      </x:c>
      <x:c r="O115" s="90">
        <x:f t="shared" si="26"/>
        <x:v>22500</x:v>
      </x:c>
      <x:c r="P115" s="90">
        <x:f t="shared" si="27"/>
        <x:v>135000</x:v>
      </x:c>
    </x:row>
    <x:row r="116" ht="21" customHeight="1">
      <x:c r="B116" s="89" t="str">
        <x:f>'07_Presupuesto'!A113</x:f>
        <x:v>C.3.2.2/a)</x:v>
      </x:c>
      <x:c r="C116" s="89" t="str">
        <x:f>'07_Presupuesto'!C113</x:f>
        <x:v>Tuberia PVC Sanitario Gris, D=40mm</x:v>
      </x:c>
      <x:c r="D116" s="89" t="str">
        <x:f>'07_Presupuesto'!D113</x:f>
        <x:v>ML</x:v>
      </x:c>
      <x:c r="E116" s="91" t="n">
        <x:f>'07_Presupuesto'!E113</x:f>
        <x:v>2.86</x:v>
      </x:c>
      <x:c r="F116" s="91" t="n">
        <x:f>'07_Presupuesto'!G113</x:f>
        <x:v>4369.7478991596645</x:v>
      </x:c>
      <x:c r="G116" s="91">
        <x:f t="shared" si="21"/>
        <x:v>12497.478991596639</x:v>
      </x:c>
      <x:c r="K116" s="89" t="str">
        <x:f t="shared" si="22"/>
        <x:v>C.3.2.2/a)</x:v>
      </x:c>
      <x:c r="L116" s="89" t="str">
        <x:f t="shared" si="23"/>
        <x:v>Tuberia PVC Sanitario Gris, D=40mm</x:v>
      </x:c>
      <x:c r="M116" s="89" t="str">
        <x:f t="shared" si="24"/>
        <x:v>ML</x:v>
      </x:c>
      <x:c r="N116" s="91">
        <x:f t="shared" si="25"/>
        <x:v>2.86</x:v>
      </x:c>
      <x:c r="O116" s="91">
        <x:f t="shared" si="26"/>
        <x:v>6500</x:v>
      </x:c>
      <x:c r="P116" s="91">
        <x:f t="shared" si="27"/>
        <x:v>18590</x:v>
      </x:c>
    </x:row>
    <x:row r="117" ht="21" customHeight="1">
      <x:c r="B117" t="str">
        <x:f>'07_Presupuesto'!A114</x:f>
        <x:v>C.3.2.2/b)</x:v>
      </x:c>
      <x:c r="C117" t="str">
        <x:f>'07_Presupuesto'!C114</x:f>
        <x:v>Tuberia PVC Sanitario Gris, D=75mm</x:v>
      </x:c>
      <x:c r="D117" t="str">
        <x:f>'07_Presupuesto'!D114</x:f>
        <x:v>ML</x:v>
      </x:c>
      <x:c r="E117" s="90" t="n">
        <x:f>'07_Presupuesto'!E114</x:f>
        <x:v>12.61</x:v>
      </x:c>
      <x:c r="F117" s="90" t="n">
        <x:f>'07_Presupuesto'!G114</x:f>
        <x:v>5210.084033613445</x:v>
      </x:c>
      <x:c r="G117" s="90">
        <x:f t="shared" si="21"/>
        <x:v>65699.159663865546</x:v>
      </x:c>
      <x:c r="K117" t="str">
        <x:f t="shared" si="22"/>
        <x:v>C.3.2.2/b)</x:v>
      </x:c>
      <x:c r="L117" t="str">
        <x:f t="shared" si="23"/>
        <x:v>Tuberia PVC Sanitario Gris, D=75mm</x:v>
      </x:c>
      <x:c r="M117" t="str">
        <x:f t="shared" si="24"/>
        <x:v>ML</x:v>
      </x:c>
      <x:c r="N117" s="90">
        <x:f t="shared" si="25"/>
        <x:v>12.61</x:v>
      </x:c>
      <x:c r="O117" s="90">
        <x:f t="shared" si="26"/>
        <x:v>7749.9999999999991</x:v>
      </x:c>
      <x:c r="P117" s="90">
        <x:f t="shared" si="27"/>
        <x:v>97727.499999999985</x:v>
      </x:c>
    </x:row>
    <x:row r="118" ht="21" customHeight="1">
      <x:c r="B118" s="89" t="str">
        <x:f>'07_Presupuesto'!A115</x:f>
        <x:v>C.3.2.2/c)</x:v>
      </x:c>
      <x:c r="C118" s="89" t="str">
        <x:f>'07_Presupuesto'!C115</x:f>
        <x:v>Tuberia PVC Sanitario Gris, D=110mm</x:v>
      </x:c>
      <x:c r="D118" s="89" t="str">
        <x:f>'07_Presupuesto'!D115</x:f>
        <x:v>ML</x:v>
      </x:c>
      <x:c r="E118" s="91" t="n">
        <x:f>'07_Presupuesto'!E115</x:f>
        <x:v>16.33</x:v>
      </x:c>
      <x:c r="F118" s="91" t="n">
        <x:f>'07_Presupuesto'!G115</x:f>
        <x:v>6302.5210084033615</x:v>
      </x:c>
      <x:c r="G118" s="91">
        <x:f t="shared" si="21"/>
        <x:v>102920.16806722688</x:v>
      </x:c>
      <x:c r="K118" s="89" t="str">
        <x:f t="shared" si="22"/>
        <x:v>C.3.2.2/c)</x:v>
      </x:c>
      <x:c r="L118" s="89" t="str">
        <x:f t="shared" si="23"/>
        <x:v>Tuberia PVC Sanitario Gris, D=110mm</x:v>
      </x:c>
      <x:c r="M118" s="89" t="str">
        <x:f t="shared" si="24"/>
        <x:v>ML</x:v>
      </x:c>
      <x:c r="N118" s="91">
        <x:f t="shared" si="25"/>
        <x:v>16.329999999999998</x:v>
      </x:c>
      <x:c r="O118" s="91">
        <x:f t="shared" si="26"/>
        <x:v>9375</x:v>
      </x:c>
      <x:c r="P118" s="91">
        <x:f t="shared" si="27"/>
        <x:v>153093.74999999997</x:v>
      </x:c>
    </x:row>
    <x:row r="119" ht="21" customHeight="1">
      <x:c r="B119" t="str">
        <x:f>'07_Presupuesto'!A116</x:f>
        <x:v>C.3.2.2/d)</x:v>
      </x:c>
      <x:c r="C119" t="str">
        <x:f>'07_Presupuesto'!C116</x:f>
        <x:v>Piezas Especiales</x:v>
      </x:c>
      <x:c r="D119" t="str">
        <x:f>'07_Presupuesto'!D116</x:f>
        <x:v>KG</x:v>
      </x:c>
      <x:c r="E119" s="90" t="n">
        <x:f>'07_Presupuesto'!E116</x:f>
        <x:v>6</x:v>
      </x:c>
      <x:c r="F119" s="90" t="n">
        <x:f>'07_Presupuesto'!G116</x:f>
        <x:v>10084.03361344538</x:v>
      </x:c>
      <x:c r="G119" s="90">
        <x:f t="shared" si="21"/>
        <x:v>60504.201680672275</x:v>
      </x:c>
      <x:c r="K119" t="str">
        <x:f t="shared" si="22"/>
        <x:v>C.3.2.2/d)</x:v>
      </x:c>
      <x:c r="L119" t="str">
        <x:f t="shared" si="23"/>
        <x:v>Piezas Especiales</x:v>
      </x:c>
      <x:c r="M119" t="str">
        <x:f t="shared" si="24"/>
        <x:v>KG</x:v>
      </x:c>
      <x:c r="N119" s="90">
        <x:f t="shared" si="25"/>
        <x:v>6</x:v>
      </x:c>
      <x:c r="O119" s="90">
        <x:f t="shared" si="26"/>
        <x:v>15000</x:v>
      </x:c>
      <x:c r="P119" s="90">
        <x:f t="shared" si="27"/>
        <x:v>90000</x:v>
      </x:c>
    </x:row>
    <x:row r="120" ht="21" customHeight="1">
      <x:c r="B120" s="89" t="str">
        <x:f>'07_Presupuesto'!A117</x:f>
        <x:v>C.3.3.1</x:v>
      </x:c>
      <x:c r="C120" s="89" t="str">
        <x:f>'07_Presupuesto'!C117</x:f>
        <x:v>Cámara de inspección Domiciliaria 0 &lt; Hm &lt; 2m</x:v>
      </x:c>
      <x:c r="D120" s="89" t="str">
        <x:f>'07_Presupuesto'!D117</x:f>
        <x:v>UNI</x:v>
      </x:c>
      <x:c r="E120" s="91" t="n">
        <x:f>'07_Presupuesto'!E117</x:f>
        <x:v>1</x:v>
      </x:c>
      <x:c r="F120" s="91" t="n">
        <x:f>'07_Presupuesto'!G117</x:f>
        <x:v>537815.1260504202</x:v>
      </x:c>
      <x:c r="G120" s="91">
        <x:f t="shared" si="21"/>
        <x:v>537815.12605042022</x:v>
      </x:c>
      <x:c r="K120" s="89" t="str">
        <x:f t="shared" si="22"/>
        <x:v>C.3.3.1</x:v>
      </x:c>
      <x:c r="L120" s="89" t="str">
        <x:f t="shared" si="23"/>
        <x:v>Cámara de inspección Domiciliaria 0 &lt; Hm &lt; 2m</x:v>
      </x:c>
      <x:c r="M120" s="89" t="str">
        <x:f t="shared" si="24"/>
        <x:v>UNI</x:v>
      </x:c>
      <x:c r="N120" s="91">
        <x:f t="shared" si="25"/>
        <x:v>1</x:v>
      </x:c>
      <x:c r="O120" s="91">
        <x:f t="shared" si="26"/>
        <x:v>800000</x:v>
      </x:c>
      <x:c r="P120" s="91">
        <x:f t="shared" si="27"/>
        <x:v>800000</x:v>
      </x:c>
    </x:row>
    <x:row r="121" ht="21" customHeight="1">
      <x:c r="B121" t="str">
        <x:f>'07_Presupuesto'!A118</x:f>
        <x:v>C.3.4.1</x:v>
      </x:c>
      <x:c r="C121" t="str">
        <x:f>'07_Presupuesto'!C118</x:f>
        <x:v>Unión Domiciliaria (incluye última cámara)</x:v>
      </x:c>
      <x:c r="D121" t="str">
        <x:f>'07_Presupuesto'!D118</x:f>
        <x:v>UNI</x:v>
      </x:c>
      <x:c r="E121" s="90" t="n">
        <x:f>'07_Presupuesto'!E118</x:f>
        <x:v>1</x:v>
      </x:c>
      <x:c r="F121" s="90" t="n">
        <x:f>'07_Presupuesto'!G118</x:f>
        <x:v>689075.6302521009</x:v>
      </x:c>
      <x:c r="G121" s="90">
        <x:f t="shared" si="21"/>
        <x:v>689075.63025210088</x:v>
      </x:c>
      <x:c r="K121" t="str">
        <x:f t="shared" si="22"/>
        <x:v>C.3.4.1</x:v>
      </x:c>
      <x:c r="L121" t="str">
        <x:f t="shared" si="23"/>
        <x:v>Unión Domiciliaria (incluye última cámara)</x:v>
      </x:c>
      <x:c r="M121" t="str">
        <x:f t="shared" si="24"/>
        <x:v>UNI</x:v>
      </x:c>
      <x:c r="N121" s="90">
        <x:f t="shared" si="25"/>
        <x:v>1</x:v>
      </x:c>
      <x:c r="O121" s="90">
        <x:f t="shared" si="26"/>
        <x:v>1024999.9999999999</x:v>
      </x:c>
      <x:c r="P121" s="90">
        <x:f t="shared" si="27"/>
        <x:v>1024999.9999999999</x:v>
      </x:c>
    </x:row>
    <x:row r="122" ht="21" customHeight="1">
      <x:c r="B122" s="89" t="str">
        <x:f>'07_Presupuesto'!A119</x:f>
        <x:v>C.3.4.2</x:v>
      </x:c>
      <x:c r="C122" s="89" t="str">
        <x:f>'07_Presupuesto'!C119</x:f>
        <x:v>Rotura y Reposición de pavimentos</x:v>
      </x:c>
      <x:c r="D122" s="89" t="str">
        <x:f>'07_Presupuesto'!D119</x:f>
        <x:v>UNI</x:v>
      </x:c>
      <x:c r="E122" s="91" t="n">
        <x:f>'07_Presupuesto'!E119</x:f>
        <x:v>1</x:v>
      </x:c>
      <x:c r="F122" s="91" t="n">
        <x:f>'07_Presupuesto'!G119</x:f>
        <x:v>302521.00840336137</x:v>
      </x:c>
      <x:c r="G122" s="91">
        <x:f t="shared" si="21"/>
        <x:v>302521.00840336137</x:v>
      </x:c>
      <x:c r="K122" s="89" t="str">
        <x:f t="shared" si="22"/>
        <x:v>C.3.4.2</x:v>
      </x:c>
      <x:c r="L122" s="89" t="str">
        <x:f t="shared" si="23"/>
        <x:v>Rotura y Reposición de pavimentos</x:v>
      </x:c>
      <x:c r="M122" s="89" t="str">
        <x:f t="shared" si="24"/>
        <x:v>UNI</x:v>
      </x:c>
      <x:c r="N122" s="91">
        <x:f t="shared" si="25"/>
        <x:v>1</x:v>
      </x:c>
      <x:c r="O122" s="91">
        <x:f t="shared" si="26"/>
        <x:v>450000</x:v>
      </x:c>
      <x:c r="P122" s="91">
        <x:f t="shared" si="27"/>
        <x:v>450000</x:v>
      </x:c>
    </x:row>
    <x:row r="123" ht="21" customHeight="1">
      <x:c r="B123" t="str">
        <x:f>'07_Presupuesto'!A120</x:f>
        <x:v>C.4/a)</x:v>
      </x:c>
      <x:c r="C123" t="str">
        <x:f>'07_Presupuesto'!C120</x:f>
        <x:v>Espejo mural</x:v>
      </x:c>
      <x:c r="D123" t="str">
        <x:f>'07_Presupuesto'!D120</x:f>
        <x:v>UNI</x:v>
      </x:c>
      <x:c r="E123" s="90" t="n">
        <x:f>'07_Presupuesto'!E120</x:f>
        <x:v>2</x:v>
      </x:c>
      <x:c r="F123" s="90" t="n">
        <x:f>'07_Presupuesto'!G120</x:f>
        <x:v>43697.47899159664</x:v>
      </x:c>
      <x:c r="G123" s="90">
        <x:f t="shared" si="21"/>
        <x:v>87394.957983193279</x:v>
      </x:c>
      <x:c r="K123" t="str">
        <x:f t="shared" si="22"/>
        <x:v>C.4/a)</x:v>
      </x:c>
      <x:c r="L123" t="str">
        <x:f t="shared" si="23"/>
        <x:v>Espejo mural</x:v>
      </x:c>
      <x:c r="M123" t="str">
        <x:f t="shared" si="24"/>
        <x:v>UNI</x:v>
      </x:c>
      <x:c r="N123" s="90">
        <x:f t="shared" si="25"/>
        <x:v>2</x:v>
      </x:c>
      <x:c r="O123" s="90">
        <x:f t="shared" si="26"/>
        <x:v>64999.999999999993</x:v>
      </x:c>
      <x:c r="P123" s="90">
        <x:f t="shared" si="27"/>
        <x:v>129999.99999999999</x:v>
      </x:c>
    </x:row>
    <x:row r="124" ht="21" customHeight="1">
      <x:c r="B124" s="89" t="str">
        <x:f>'07_Presupuesto'!A121</x:f>
        <x:v>C.4/b).1</x:v>
      </x:c>
      <x:c r="C124" s="89" t="str">
        <x:f>'07_Presupuesto'!C121</x:f>
        <x:v>Barra abatible 60cm</x:v>
      </x:c>
      <x:c r="D124" s="89" t="str">
        <x:f>'07_Presupuesto'!D121</x:f>
        <x:v>UNI</x:v>
      </x:c>
      <x:c r="E124" s="91" t="n">
        <x:f>'07_Presupuesto'!E121</x:f>
        <x:v>1</x:v>
      </x:c>
      <x:c r="F124" s="91" t="n">
        <x:f>'07_Presupuesto'!G121</x:f>
        <x:v>105042.01680672269</x:v>
      </x:c>
      <x:c r="G124" s="91">
        <x:f t="shared" si="21"/>
        <x:v>105042.01680672269</x:v>
      </x:c>
      <x:c r="K124" s="89" t="str">
        <x:f t="shared" si="22"/>
        <x:v>C.4/b).1</x:v>
      </x:c>
      <x:c r="L124" s="89" t="str">
        <x:f t="shared" si="23"/>
        <x:v>Barra abatible 60cm</x:v>
      </x:c>
      <x:c r="M124" s="89" t="str">
        <x:f t="shared" si="24"/>
        <x:v>UNI</x:v>
      </x:c>
      <x:c r="N124" s="91">
        <x:f t="shared" si="25"/>
        <x:v>1</x:v>
      </x:c>
      <x:c r="O124" s="91">
        <x:f t="shared" si="26"/>
        <x:v>156249.99999999997</x:v>
      </x:c>
      <x:c r="P124" s="91">
        <x:f t="shared" si="27"/>
        <x:v>156249.99999999997</x:v>
      </x:c>
    </x:row>
    <x:row r="125" ht="21" customHeight="1">
      <x:c r="B125" t="str">
        <x:f>'07_Presupuesto'!A122</x:f>
        <x:v>C.4/b).2</x:v>
      </x:c>
      <x:c r="C125" t="str">
        <x:f>'07_Presupuesto'!C122</x:f>
        <x:v>Barra Angular Muro Izquierda 86</x:v>
      </x:c>
      <x:c r="D125" t="str">
        <x:f>'07_Presupuesto'!D122</x:f>
        <x:v>UNI</x:v>
      </x:c>
      <x:c r="E125" s="90" t="n">
        <x:f>'07_Presupuesto'!E122</x:f>
        <x:v>1</x:v>
      </x:c>
      <x:c r="F125" s="90" t="n">
        <x:f>'07_Presupuesto'!G122</x:f>
        <x:v>113445.3781512605</x:v>
      </x:c>
      <x:c r="G125" s="90">
        <x:f t="shared" si="21"/>
        <x:v>113445.37815126051</x:v>
      </x:c>
      <x:c r="K125" t="str">
        <x:f t="shared" si="22"/>
        <x:v>C.4/b).2</x:v>
      </x:c>
      <x:c r="L125" t="str">
        <x:f t="shared" si="23"/>
        <x:v>Barra Angular Muro Izquierda 86</x:v>
      </x:c>
      <x:c r="M125" t="str">
        <x:f t="shared" si="24"/>
        <x:v>UNI</x:v>
      </x:c>
      <x:c r="N125" s="90">
        <x:f t="shared" si="25"/>
        <x:v>1</x:v>
      </x:c>
      <x:c r="O125" s="90">
        <x:f t="shared" si="26"/>
        <x:v>168749.99999999997</x:v>
      </x:c>
      <x:c r="P125" s="90">
        <x:f t="shared" si="27"/>
        <x:v>168749.99999999997</x:v>
      </x:c>
    </x:row>
    <x:row r="126" ht="21" customHeight="1">
      <x:c r="B126" s="89" t="str">
        <x:f>'07_Presupuesto'!A123</x:f>
        <x:v>C.4/c)</x:v>
      </x:c>
      <x:c r="C126" s="89" t="str">
        <x:f>'07_Presupuesto'!C123</x:f>
        <x:v>Portarrollo</x:v>
      </x:c>
      <x:c r="D126" s="89" t="str">
        <x:f>'07_Presupuesto'!D123</x:f>
        <x:v>UNI</x:v>
      </x:c>
      <x:c r="E126" s="91" t="n">
        <x:f>'07_Presupuesto'!E123</x:f>
        <x:v>2</x:v>
      </x:c>
      <x:c r="F126" s="91" t="n">
        <x:f>'07_Presupuesto'!G123</x:f>
        <x:v>11344.53781512605</x:v>
      </x:c>
      <x:c r="G126" s="91">
        <x:f t="shared" si="21"/>
        <x:v>22689.0756302521</x:v>
      </x:c>
      <x:c r="K126" s="89" t="str">
        <x:f t="shared" si="22"/>
        <x:v>C.4/c)</x:v>
      </x:c>
      <x:c r="L126" s="89" t="str">
        <x:f t="shared" si="23"/>
        <x:v>Portarrollo</x:v>
      </x:c>
      <x:c r="M126" s="89" t="str">
        <x:f t="shared" si="24"/>
        <x:v>UNI</x:v>
      </x:c>
      <x:c r="N126" s="91">
        <x:f t="shared" si="25"/>
        <x:v>2</x:v>
      </x:c>
      <x:c r="O126" s="91">
        <x:f t="shared" si="26"/>
        <x:v>16874.999999999996</x:v>
      </x:c>
      <x:c r="P126" s="91">
        <x:f t="shared" si="27"/>
        <x:v>33749.999999999993</x:v>
      </x:c>
    </x:row>
    <x:row r="127" ht="21" customHeight="1">
      <x:c r="B127" t="str">
        <x:f>'07_Presupuesto'!A124</x:f>
        <x:v>C.4/d)</x:v>
      </x:c>
      <x:c r="C127" t="str">
        <x:f>'07_Presupuesto'!C124</x:f>
        <x:v>Dispensador de jabón líquido</x:v>
      </x:c>
      <x:c r="D127" t="str">
        <x:f>'07_Presupuesto'!D124</x:f>
        <x:v>UNI</x:v>
      </x:c>
      <x:c r="E127" s="90" t="n">
        <x:f>'07_Presupuesto'!E124</x:f>
        <x:v>2</x:v>
      </x:c>
      <x:c r="F127" s="90" t="n">
        <x:f>'07_Presupuesto'!G124</x:f>
        <x:v>13865.546218487396</x:v>
      </x:c>
      <x:c r="G127" s="90">
        <x:f t="shared" si="21"/>
        <x:v>27731.092436974792</x:v>
      </x:c>
      <x:c r="K127" t="str">
        <x:f t="shared" si="22"/>
        <x:v>C.4/d)</x:v>
      </x:c>
      <x:c r="L127" t="str">
        <x:f t="shared" si="23"/>
        <x:v>Dispensador de jabón líquido</x:v>
      </x:c>
      <x:c r="M127" t="str">
        <x:f t="shared" si="24"/>
        <x:v>UNI</x:v>
      </x:c>
      <x:c r="N127" s="90">
        <x:f t="shared" si="25"/>
        <x:v>2</x:v>
      </x:c>
      <x:c r="O127" s="90">
        <x:f t="shared" si="26"/>
        <x:v>20625</x:v>
      </x:c>
      <x:c r="P127" s="90">
        <x:f t="shared" si="27"/>
        <x:v>41250</x:v>
      </x:c>
    </x:row>
    <x:row r="128" ht="21" customHeight="1">
      <x:c r="B128" s="89" t="str">
        <x:f>'07_Presupuesto'!A125</x:f>
        <x:v>C.4/e)</x:v>
      </x:c>
      <x:c r="C128" s="89" t="str">
        <x:f>'07_Presupuesto'!C125</x:f>
        <x:v>Lavamos adulto</x:v>
      </x:c>
      <x:c r="D128" s="89" t="str">
        <x:f>'07_Presupuesto'!D125</x:f>
        <x:v>UNI</x:v>
      </x:c>
      <x:c r="E128" s="91" t="n">
        <x:f>'07_Presupuesto'!E125</x:f>
        <x:v>2</x:v>
      </x:c>
      <x:c r="F128" s="91" t="n">
        <x:f>'07_Presupuesto'!G125</x:f>
        <x:v>82352.94117647059</x:v>
      </x:c>
      <x:c r="G128" s="91">
        <x:f t="shared" si="21"/>
        <x:v>164705.88235294117</x:v>
      </x:c>
      <x:c r="K128" s="89" t="str">
        <x:f t="shared" si="22"/>
        <x:v>C.4/e)</x:v>
      </x:c>
      <x:c r="L128" s="89" t="str">
        <x:f t="shared" si="23"/>
        <x:v>Lavamos adulto</x:v>
      </x:c>
      <x:c r="M128" s="89" t="str">
        <x:f t="shared" si="24"/>
        <x:v>UNI</x:v>
      </x:c>
      <x:c r="N128" s="91">
        <x:f t="shared" si="25"/>
        <x:v>2</x:v>
      </x:c>
      <x:c r="O128" s="91">
        <x:f t="shared" si="26"/>
        <x:v>122499.99999999999</x:v>
      </x:c>
      <x:c r="P128" s="91">
        <x:f t="shared" si="27"/>
        <x:v>244999.99999999997</x:v>
      </x:c>
    </x:row>
    <x:row r="129" ht="21" customHeight="1">
      <x:c r="B129" t="str">
        <x:f>'07_Presupuesto'!A126</x:f>
        <x:v>C.4/f)</x:v>
      </x:c>
      <x:c r="C129" t="str">
        <x:f>'07_Presupuesto'!C126</x:f>
        <x:v>WC</x:v>
      </x:c>
      <x:c r="D129" t="str">
        <x:f>'07_Presupuesto'!D126</x:f>
        <x:v>UNI</x:v>
      </x:c>
      <x:c r="E129" s="90" t="n">
        <x:f>'07_Presupuesto'!E126</x:f>
        <x:v>1</x:v>
      </x:c>
      <x:c r="F129" s="90" t="n">
        <x:f>'07_Presupuesto'!G126</x:f>
        <x:v>121848.73949579832</x:v>
      </x:c>
      <x:c r="G129" s="90">
        <x:f t="shared" si="21"/>
        <x:v>121848.73949579832</x:v>
      </x:c>
      <x:c r="K129" t="str">
        <x:f t="shared" si="22"/>
        <x:v>C.4/f)</x:v>
      </x:c>
      <x:c r="L129" t="str">
        <x:f t="shared" si="23"/>
        <x:v>WC</x:v>
      </x:c>
      <x:c r="M129" t="str">
        <x:f t="shared" si="24"/>
        <x:v>UNI</x:v>
      </x:c>
      <x:c r="N129" s="90">
        <x:f t="shared" si="25"/>
        <x:v>1</x:v>
      </x:c>
      <x:c r="O129" s="90">
        <x:f t="shared" si="26"/>
        <x:v>181249.99999999997</x:v>
      </x:c>
      <x:c r="P129" s="90">
        <x:f t="shared" si="27"/>
        <x:v>181249.99999999997</x:v>
      </x:c>
    </x:row>
    <x:row r="130" ht="21" customHeight="1">
      <x:c r="B130" s="89" t="str">
        <x:f>'07_Presupuesto'!A127</x:f>
        <x:v>C.4/g)</x:v>
      </x:c>
      <x:c r="C130" s="89" t="str">
        <x:f>'07_Presupuesto'!C127</x:f>
        <x:v>WC Accesible</x:v>
      </x:c>
      <x:c r="D130" s="89" t="str">
        <x:f>'07_Presupuesto'!D127</x:f>
        <x:v>UNI</x:v>
      </x:c>
      <x:c r="E130" s="91" t="n">
        <x:f>'07_Presupuesto'!E127</x:f>
        <x:v>1</x:v>
      </x:c>
      <x:c r="F130" s="91" t="n">
        <x:f>'07_Presupuesto'!G127</x:f>
        <x:v>239495.79831932773</x:v>
      </x:c>
      <x:c r="G130" s="91">
        <x:f t="shared" si="21"/>
        <x:v>239495.79831932773</x:v>
      </x:c>
      <x:c r="K130" s="89" t="str">
        <x:f t="shared" si="22"/>
        <x:v>C.4/g)</x:v>
      </x:c>
      <x:c r="L130" s="89" t="str">
        <x:f t="shared" si="23"/>
        <x:v>WC Accesible</x:v>
      </x:c>
      <x:c r="M130" s="89" t="str">
        <x:f t="shared" si="24"/>
        <x:v>UNI</x:v>
      </x:c>
      <x:c r="N130" s="91">
        <x:f t="shared" si="25"/>
        <x:v>1</x:v>
      </x:c>
      <x:c r="O130" s="91">
        <x:f t="shared" si="26"/>
        <x:v>356249.99999999994</x:v>
      </x:c>
      <x:c r="P130" s="91">
        <x:f t="shared" si="27"/>
        <x:v>356249.99999999994</x:v>
      </x:c>
    </x:row>
    <x:row r="131" ht="21" customHeight="1">
      <x:c r="B131" t="str">
        <x:f>'07_Presupuesto'!A128</x:f>
        <x:v>C.4/h)</x:v>
      </x:c>
      <x:c r="C131" t="str">
        <x:f>'07_Presupuesto'!C128</x:f>
        <x:v>Llaves lavamanos</x:v>
      </x:c>
      <x:c r="D131" t="str">
        <x:f>'07_Presupuesto'!D128</x:f>
        <x:v>UNI</x:v>
      </x:c>
      <x:c r="E131" s="90" t="n">
        <x:f>'07_Presupuesto'!E128</x:f>
        <x:v>2</x:v>
      </x:c>
      <x:c r="F131" s="90" t="n">
        <x:f>'07_Presupuesto'!G128</x:f>
        <x:v>35294.117647058825</x:v>
      </x:c>
      <x:c r="G131" s="90">
        <x:f t="shared" si="21"/>
        <x:v>70588.23529411765</x:v>
      </x:c>
      <x:c r="K131" t="str">
        <x:f t="shared" si="22"/>
        <x:v>C.4/h)</x:v>
      </x:c>
      <x:c r="L131" t="str">
        <x:f t="shared" si="23"/>
        <x:v>Llaves lavamanos</x:v>
      </x:c>
      <x:c r="M131" t="str">
        <x:f t="shared" si="24"/>
        <x:v>UNI</x:v>
      </x:c>
      <x:c r="N131" s="90">
        <x:f t="shared" si="25"/>
        <x:v>2</x:v>
      </x:c>
      <x:c r="O131" s="90">
        <x:f t="shared" si="26"/>
        <x:v>52499.999999999993</x:v>
      </x:c>
      <x:c r="P131" s="90">
        <x:f t="shared" si="27"/>
        <x:v>104999.99999999999</x:v>
      </x:c>
    </x:row>
    <x:row r="132" ht="21" customHeight="1">
      <x:c r="B132" s="89" t="str">
        <x:f>'07_Presupuesto'!A129</x:f>
        <x:v>C.4/i)</x:v>
      </x:c>
      <x:c r="C132" s="89" t="str">
        <x:f>'07_Presupuesto'!C129</x:f>
        <x:v>Llaves de paso</x:v>
      </x:c>
      <x:c r="D132" s="89" t="str">
        <x:f>'07_Presupuesto'!D129</x:f>
        <x:v>UNI</x:v>
      </x:c>
      <x:c r="E132" s="91" t="n">
        <x:f>'07_Presupuesto'!E129</x:f>
        <x:v>5</x:v>
      </x:c>
      <x:c r="F132" s="91" t="n">
        <x:f>'07_Presupuesto'!G129</x:f>
        <x:v>20588.235294117647</x:v>
      </x:c>
      <x:c r="G132" s="91">
        <x:f t="shared" si="21"/>
        <x:v>102941.17647058824</x:v>
      </x:c>
      <x:c r="K132" s="89" t="str">
        <x:f t="shared" si="22"/>
        <x:v>C.4/i)</x:v>
      </x:c>
      <x:c r="L132" s="89" t="str">
        <x:f t="shared" si="23"/>
        <x:v>Llaves de paso</x:v>
      </x:c>
      <x:c r="M132" s="89" t="str">
        <x:f t="shared" si="24"/>
        <x:v>UNI</x:v>
      </x:c>
      <x:c r="N132" s="91">
        <x:f t="shared" si="25"/>
        <x:v>5</x:v>
      </x:c>
      <x:c r="O132" s="91">
        <x:f t="shared" si="26"/>
        <x:v>30624.999999999996</x:v>
      </x:c>
      <x:c r="P132" s="91">
        <x:f t="shared" si="27"/>
        <x:v>153124.99999999997</x:v>
      </x:c>
    </x:row>
    <x:row r="133" ht="21" customHeight="1">
      <x:c r="B133" t="str">
        <x:f>'07_Presupuesto'!A130</x:f>
        <x:v>C.4/j)</x:v>
      </x:c>
      <x:c r="C133" t="str">
        <x:f>'07_Presupuesto'!C130</x:f>
        <x:v>Sifones</x:v>
      </x:c>
      <x:c r="D133" t="str">
        <x:f>'07_Presupuesto'!D130</x:f>
        <x:v>UNI</x:v>
      </x:c>
      <x:c r="E133" s="90" t="n">
        <x:f>'07_Presupuesto'!E130</x:f>
        <x:v>3</x:v>
      </x:c>
      <x:c r="F133" s="90" t="n">
        <x:f>'07_Presupuesto'!G130</x:f>
        <x:v>15546.218487394959</x:v>
      </x:c>
      <x:c r="G133" s="90">
        <x:f t="shared" si="21"/>
        <x:v>46638.655462184877</x:v>
      </x:c>
      <x:c r="K133" t="str">
        <x:f t="shared" si="22"/>
        <x:v>C.4/j)</x:v>
      </x:c>
      <x:c r="L133" t="str">
        <x:f t="shared" si="23"/>
        <x:v>Sifones</x:v>
      </x:c>
      <x:c r="M133" t="str">
        <x:f t="shared" si="24"/>
        <x:v>UNI</x:v>
      </x:c>
      <x:c r="N133" s="90">
        <x:f t="shared" si="25"/>
        <x:v>3</x:v>
      </x:c>
      <x:c r="O133" s="90">
        <x:f t="shared" si="26"/>
        <x:v>23125</x:v>
      </x:c>
      <x:c r="P133" s="90">
        <x:f t="shared" si="27"/>
        <x:v>69375</x:v>
      </x:c>
    </x:row>
    <x:row r="134" ht="21" customHeight="1">
      <x:c r="B134" s="89" t="str">
        <x:f>'07_Presupuesto'!A131</x:f>
        <x:v>C.4/k)</x:v>
      </x:c>
      <x:c r="C134" s="89" t="str">
        <x:f>'07_Presupuesto'!C131</x:f>
        <x:v>Lavaplatos con Mueble</x:v>
      </x:c>
      <x:c r="D134" s="89" t="str">
        <x:f>'07_Presupuesto'!D131</x:f>
        <x:v>UNI</x:v>
      </x:c>
      <x:c r="E134" s="91" t="n">
        <x:f>'07_Presupuesto'!E131</x:f>
        <x:v>1</x:v>
      </x:c>
      <x:c r="F134" s="91" t="n">
        <x:f>'07_Presupuesto'!G131</x:f>
        <x:v>239495.79831932773</x:v>
      </x:c>
      <x:c r="G134" s="91">
        <x:f t="shared" si="21"/>
        <x:v>239495.79831932773</x:v>
      </x:c>
      <x:c r="K134" s="89" t="str">
        <x:f t="shared" si="22"/>
        <x:v>C.4/k)</x:v>
      </x:c>
      <x:c r="L134" s="89" t="str">
        <x:f t="shared" si="23"/>
        <x:v>Lavaplatos con Mueble</x:v>
      </x:c>
      <x:c r="M134" s="89" t="str">
        <x:f t="shared" si="24"/>
        <x:v>UNI</x:v>
      </x:c>
      <x:c r="N134" s="91">
        <x:f t="shared" si="25"/>
        <x:v>1</x:v>
      </x:c>
      <x:c r="O134" s="91">
        <x:f t="shared" si="26"/>
        <x:v>356249.99999999994</x:v>
      </x:c>
      <x:c r="P134" s="91">
        <x:f t="shared" si="27"/>
        <x:v>356249.99999999994</x:v>
      </x:c>
    </x:row>
    <x:row r="135" ht="21" customHeight="1">
      <x:c r="B135" t="str">
        <x:f>'07_Presupuesto'!A132</x:f>
        <x:v>C.4/l)</x:v>
      </x:c>
      <x:c r="C135" t="str">
        <x:f>'07_Presupuesto'!C132</x:f>
        <x:v>Llave lavaplatos</x:v>
      </x:c>
      <x:c r="D135" t="str">
        <x:f>'07_Presupuesto'!D132</x:f>
        <x:v>UNI</x:v>
      </x:c>
      <x:c r="E135" s="90" t="n">
        <x:f>'07_Presupuesto'!E132</x:f>
        <x:v>1</x:v>
      </x:c>
      <x:c r="F135" s="90" t="n">
        <x:f>'07_Presupuesto'!G132</x:f>
        <x:v>40336.13445378152</x:v>
      </x:c>
      <x:c r="G135" s="90">
        <x:f t="shared" si="21"/>
        <x:v>40336.134453781517</x:v>
      </x:c>
      <x:c r="K135" t="str">
        <x:f t="shared" si="22"/>
        <x:v>C.4/l)</x:v>
      </x:c>
      <x:c r="L135" t="str">
        <x:f t="shared" si="23"/>
        <x:v>Llave lavaplatos</x:v>
      </x:c>
      <x:c r="M135" t="str">
        <x:f t="shared" si="24"/>
        <x:v>UNI</x:v>
      </x:c>
      <x:c r="N135" s="90">
        <x:f t="shared" si="25"/>
        <x:v>1</x:v>
      </x:c>
      <x:c r="O135" s="90">
        <x:f t="shared" si="26"/>
        <x:v>60000</x:v>
      </x:c>
      <x:c r="P135" s="90">
        <x:f t="shared" si="27"/>
        <x:v>60000</x:v>
      </x:c>
    </x:row>
    <x:row r="136" ht="21" customHeight="1">
      <x:c r="B136" s="89" t="str">
        <x:f>'07_Presupuesto'!A133</x:f>
        <x:v>D.1</x:v>
      </x:c>
      <x:c r="C136" s="89" t="str">
        <x:f>'07_Presupuesto'!C133</x:f>
        <x:v>CIERRE PERIMETRAL</x:v>
      </x:c>
      <x:c r="D136" s="89" t="str">
        <x:f>'07_Presupuesto'!D133</x:f>
        <x:v>ML</x:v>
      </x:c>
      <x:c r="E136" s="91" t="n">
        <x:f>'07_Presupuesto'!E133</x:f>
        <x:v>84</x:v>
      </x:c>
      <x:c r="F136" s="91" t="n">
        <x:f>'07_Presupuesto'!G133</x:f>
        <x:v>57142.857142857145</x:v>
      </x:c>
      <x:c r="G136" s="91">
        <x:f t="shared" si="21"/>
        <x:v>4800000</x:v>
      </x:c>
      <x:c r="K136" s="89" t="str">
        <x:f t="shared" si="22"/>
        <x:v>D.1</x:v>
      </x:c>
      <x:c r="L136" s="89" t="str">
        <x:f t="shared" si="23"/>
        <x:v>CIERRE PERIMETRAL</x:v>
      </x:c>
      <x:c r="M136" s="89" t="str">
        <x:f t="shared" si="24"/>
        <x:v>ML</x:v>
      </x:c>
      <x:c r="N136" s="91">
        <x:f t="shared" si="25"/>
        <x:v>84</x:v>
      </x:c>
      <x:c r="O136" s="91">
        <x:f t="shared" si="26"/>
        <x:v>85000</x:v>
      </x:c>
      <x:c r="P136" s="91">
        <x:f t="shared" si="27"/>
        <x:v>7140000</x:v>
      </x:c>
    </x:row>
    <x:row r="137" ht="21" customHeight="1">
      <x:c r="B137" t="str">
        <x:f>'07_Presupuesto'!A134</x:f>
        <x:v>D.2</x:v>
      </x:c>
      <x:c r="C137" t="str">
        <x:f>'07_Presupuesto'!C134</x:f>
        <x:v>PUERTA DE ACCESO</x:v>
      </x:c>
      <x:c r="D137" t="str">
        <x:f>'07_Presupuesto'!D134</x:f>
        <x:v>UNI</x:v>
      </x:c>
      <x:c r="E137" s="90" t="n">
        <x:f>'07_Presupuesto'!E134</x:f>
        <x:v>1</x:v>
      </x:c>
      <x:c r="F137" s="90" t="n">
        <x:f>'07_Presupuesto'!G134</x:f>
        <x:v>655462.1848739496</x:v>
      </x:c>
      <x:c r="G137" s="90" t="n">
        <x:f t="shared" ref="G137:G148" si="28">E137*F137</x:f>
        <x:v>655462.1848739496</x:v>
      </x:c>
      <x:c r="K137" t="str">
        <x:f t="shared" ref="K137:K148" si="29">B137</x:f>
        <x:v>D.2</x:v>
      </x:c>
      <x:c r="L137" t="str">
        <x:f t="shared" ref="L137:L148" si="30">C137</x:f>
        <x:v>PUERTA DE ACCESO</x:v>
      </x:c>
      <x:c r="M137" t="str">
        <x:f t="shared" ref="M137:M148" si="31">D137</x:f>
        <x:v>UNI</x:v>
      </x:c>
      <x:c r="N137" s="90" t="n">
        <x:f t="shared" ref="N137:N148" si="32">E137</x:f>
        <x:v>1</x:v>
      </x:c>
      <x:c r="O137" s="90" t="n">
        <x:f t="shared" ref="O137:O148" si="33">F137*$I$5</x:f>
        <x:v>975000</x:v>
      </x:c>
      <x:c r="P137" s="90" t="n">
        <x:f t="shared" ref="P137:P148" si="34">N137*O137</x:f>
        <x:v>975000</x:v>
      </x:c>
    </x:row>
    <x:row r="138" ht="21" customHeight="1">
      <x:c r="B138" s="89" t="str">
        <x:f>'07_Presupuesto'!A135</x:f>
        <x:v>D.3</x:v>
      </x:c>
      <x:c r="C138" s="89" t="str">
        <x:f>'07_Presupuesto'!C135</x:f>
        <x:v>DEFENSAS DE MURO</x:v>
      </x:c>
      <x:c r="D138" s="89" t="str">
        <x:f>'07_Presupuesto'!D135</x:f>
        <x:v>ML</x:v>
      </x:c>
      <x:c r="E138" s="91" t="n">
        <x:f>'07_Presupuesto'!E135</x:f>
        <x:v>84</x:v>
      </x:c>
      <x:c r="F138" s="91" t="n">
        <x:f>'07_Presupuesto'!G135</x:f>
        <x:v>15966.38655462185</x:v>
      </x:c>
      <x:c r="G138" s="91">
        <x:f t="shared" si="28"/>
        <x:v>1341176.4705882354</x:v>
      </x:c>
      <x:c r="K138" s="89" t="str">
        <x:f t="shared" si="29"/>
        <x:v>D.3</x:v>
      </x:c>
      <x:c r="L138" s="89" t="str">
        <x:f t="shared" si="30"/>
        <x:v>DEFENSAS DE MURO</x:v>
      </x:c>
      <x:c r="M138" s="89" t="str">
        <x:f t="shared" si="31"/>
        <x:v>ML</x:v>
      </x:c>
      <x:c r="N138" s="91">
        <x:f t="shared" si="32"/>
        <x:v>84</x:v>
      </x:c>
      <x:c r="O138" s="91">
        <x:f t="shared" si="33"/>
        <x:v>23750</x:v>
      </x:c>
      <x:c r="P138" s="91">
        <x:f t="shared" si="34"/>
        <x:v>1995000</x:v>
      </x:c>
    </x:row>
    <x:row r="139" ht="21" customHeight="1">
      <x:c r="B139" t="str">
        <x:f>'07_Presupuesto'!A136</x:f>
        <x:v>D.4</x:v>
      </x:c>
      <x:c r="C139" t="str">
        <x:f>'07_Presupuesto'!C136</x:f>
        <x:v>TERRAZA ACCESO</x:v>
      </x:c>
      <x:c r="D139" t="str">
        <x:f>'07_Presupuesto'!D136</x:f>
        <x:v>M2</x:v>
      </x:c>
      <x:c r="E139" s="90" t="n">
        <x:f>'07_Presupuesto'!E136</x:f>
        <x:v>18</x:v>
      </x:c>
      <x:c r="F139" s="90" t="n">
        <x:f>'07_Presupuesto'!G136</x:f>
        <x:v>40336.13445378152</x:v>
      </x:c>
      <x:c r="G139" s="90">
        <x:f t="shared" si="28"/>
        <x:v>726050.42016806733</x:v>
      </x:c>
      <x:c r="K139" t="str">
        <x:f t="shared" si="29"/>
        <x:v>D.4</x:v>
      </x:c>
      <x:c r="L139" t="str">
        <x:f t="shared" si="30"/>
        <x:v>TERRAZA ACCESO</x:v>
      </x:c>
      <x:c r="M139" t="str">
        <x:f t="shared" si="31"/>
        <x:v>M2</x:v>
      </x:c>
      <x:c r="N139" s="90">
        <x:f t="shared" si="32"/>
        <x:v>18</x:v>
      </x:c>
      <x:c r="O139" s="90">
        <x:f t="shared" si="33"/>
        <x:v>60000</x:v>
      </x:c>
      <x:c r="P139" s="90">
        <x:f t="shared" si="34"/>
        <x:v>1080000</x:v>
      </x:c>
    </x:row>
    <x:row r="140" ht="21" customHeight="1">
      <x:c r="B140" s="89" t="str">
        <x:f>'07_Presupuesto'!A137</x:f>
        <x:v>E.1</x:v>
      </x:c>
      <x:c r="C140" s="89" t="str">
        <x:f>'07_Presupuesto'!C137</x:f>
        <x:v>ESCAÑO INCLUSIVO</x:v>
      </x:c>
      <x:c r="D140" s="89" t="str">
        <x:f>'07_Presupuesto'!D137</x:f>
        <x:v>UNI</x:v>
      </x:c>
      <x:c r="E140" s="91" t="n">
        <x:f>'07_Presupuesto'!E137</x:f>
        <x:v>4</x:v>
      </x:c>
      <x:c r="F140" s="91" t="n">
        <x:f>'07_Presupuesto'!G137</x:f>
        <x:v>352941.17647058825</x:v>
      </x:c>
      <x:c r="G140" s="91">
        <x:f t="shared" si="28"/>
        <x:v>1411764.705882353</x:v>
      </x:c>
      <x:c r="K140" s="89" t="str">
        <x:f t="shared" si="29"/>
        <x:v>E.1</x:v>
      </x:c>
      <x:c r="L140" s="89" t="str">
        <x:f t="shared" si="30"/>
        <x:v>ESCAÑO INCLUSIVO</x:v>
      </x:c>
      <x:c r="M140" s="89" t="str">
        <x:f t="shared" si="31"/>
        <x:v>UNI</x:v>
      </x:c>
      <x:c r="N140" s="91">
        <x:f t="shared" si="32"/>
        <x:v>4</x:v>
      </x:c>
      <x:c r="O140" s="91">
        <x:f t="shared" si="33"/>
        <x:v>525000</x:v>
      </x:c>
      <x:c r="P140" s="91">
        <x:f t="shared" si="34"/>
        <x:v>2100000</x:v>
      </x:c>
    </x:row>
    <x:row r="141" ht="21" customHeight="1">
      <x:c r="B141" t="str">
        <x:f>'07_Presupuesto'!A138</x:f>
        <x:v>F.1</x:v>
      </x:c>
      <x:c r="C141" t="str">
        <x:f>'07_Presupuesto'!C138</x:f>
        <x:v>PREPARACIÓN DE SUELO</x:v>
      </x:c>
      <x:c r="D141" t="str">
        <x:f>'07_Presupuesto'!D138</x:f>
        <x:v>M2</x:v>
      </x:c>
      <x:c r="E141" s="90" t="n">
        <x:f>'07_Presupuesto'!E138</x:f>
        <x:v>210</x:v>
      </x:c>
      <x:c r="F141" s="90" t="n">
        <x:f>'07_Presupuesto'!G138</x:f>
        <x:v>3277.310924369748</x:v>
      </x:c>
      <x:c r="G141" s="90">
        <x:f t="shared" si="28"/>
        <x:v>688235.29411764711</x:v>
      </x:c>
      <x:c r="K141" t="str">
        <x:f t="shared" si="29"/>
        <x:v>F.1</x:v>
      </x:c>
      <x:c r="L141" t="str">
        <x:f t="shared" si="30"/>
        <x:v>PREPARACIÓN DE SUELO</x:v>
      </x:c>
      <x:c r="M141" t="str">
        <x:f t="shared" si="31"/>
        <x:v>M2</x:v>
      </x:c>
      <x:c r="N141" s="90">
        <x:f t="shared" si="32"/>
        <x:v>210</x:v>
      </x:c>
      <x:c r="O141" s="90">
        <x:f t="shared" si="33"/>
        <x:v>4875</x:v>
      </x:c>
      <x:c r="P141" s="90">
        <x:f t="shared" si="34"/>
        <x:v>1023750</x:v>
      </x:c>
    </x:row>
    <x:row r="142" ht="21" customHeight="1">
      <x:c r="B142" s="89" t="str">
        <x:f>'07_Presupuesto'!A139</x:f>
        <x:v>F.2</x:v>
      </x:c>
      <x:c r="C142" s="89" t="str">
        <x:f>'07_Presupuesto'!C139</x:f>
        <x:v>AGAVE ATTENUATA</x:v>
      </x:c>
      <x:c r="D142" s="89" t="str">
        <x:f>'07_Presupuesto'!D139</x:f>
        <x:v>UNI</x:v>
      </x:c>
      <x:c r="E142" s="91" t="n">
        <x:f>'07_Presupuesto'!E139</x:f>
        <x:v>12</x:v>
      </x:c>
      <x:c r="F142" s="91" t="n">
        <x:f>'07_Presupuesto'!G139</x:f>
        <x:v>15546.218487394959</x:v>
      </x:c>
      <x:c r="G142" s="91">
        <x:f t="shared" si="28"/>
        <x:v>186554.62184873951</x:v>
      </x:c>
      <x:c r="K142" s="89" t="str">
        <x:f t="shared" si="29"/>
        <x:v>F.2</x:v>
      </x:c>
      <x:c r="L142" s="89" t="str">
        <x:f t="shared" si="30"/>
        <x:v>AGAVE ATTENUATA</x:v>
      </x:c>
      <x:c r="M142" s="89" t="str">
        <x:f t="shared" si="31"/>
        <x:v>UNI</x:v>
      </x:c>
      <x:c r="N142" s="91">
        <x:f t="shared" si="32"/>
        <x:v>12</x:v>
      </x:c>
      <x:c r="O142" s="91">
        <x:f t="shared" si="33"/>
        <x:v>23125</x:v>
      </x:c>
      <x:c r="P142" s="91">
        <x:f t="shared" si="34"/>
        <x:v>277500</x:v>
      </x:c>
    </x:row>
    <x:row r="143" ht="21" customHeight="1">
      <x:c r="B143" t="str">
        <x:f>'07_Presupuesto'!A140</x:f>
        <x:v>F.3</x:v>
      </x:c>
      <x:c r="C143" t="str">
        <x:f>'07_Presupuesto'!C140</x:f>
        <x:v>CARDENAL</x:v>
      </x:c>
      <x:c r="D143" t="str">
        <x:f>'07_Presupuesto'!D140</x:f>
        <x:v>UNI</x:v>
      </x:c>
      <x:c r="E143" s="90" t="n">
        <x:f>'07_Presupuesto'!E140</x:f>
        <x:v>9</x:v>
      </x:c>
      <x:c r="F143" s="90" t="n">
        <x:f>'07_Presupuesto'!G140</x:f>
        <x:v>5798.319327731093</x:v>
      </x:c>
      <x:c r="G143" s="90">
        <x:f t="shared" si="28"/>
        <x:v>52184.873949579836</x:v>
      </x:c>
      <x:c r="K143" t="str">
        <x:f t="shared" si="29"/>
        <x:v>F.3</x:v>
      </x:c>
      <x:c r="L143" t="str">
        <x:f t="shared" si="30"/>
        <x:v>CARDENAL</x:v>
      </x:c>
      <x:c r="M143" t="str">
        <x:f t="shared" si="31"/>
        <x:v>UNI</x:v>
      </x:c>
      <x:c r="N143" s="90">
        <x:f t="shared" si="32"/>
        <x:v>9</x:v>
      </x:c>
      <x:c r="O143" s="90">
        <x:f t="shared" si="33"/>
        <x:v>8625</x:v>
      </x:c>
      <x:c r="P143" s="90">
        <x:f t="shared" si="34"/>
        <x:v>77625</x:v>
      </x:c>
    </x:row>
    <x:row r="144" ht="21" customHeight="1">
      <x:c r="B144" s="89" t="str">
        <x:f>'07_Presupuesto'!A141</x:f>
        <x:v>F.4</x:v>
      </x:c>
      <x:c r="C144" s="89" t="str">
        <x:f>'07_Presupuesto'!C141</x:f>
        <x:v>ADELFA</x:v>
      </x:c>
      <x:c r="D144" s="89" t="str">
        <x:f>'07_Presupuesto'!D141</x:f>
        <x:v>UNI</x:v>
      </x:c>
      <x:c r="E144" s="91" t="n">
        <x:f>'07_Presupuesto'!E141</x:f>
        <x:v>4</x:v>
      </x:c>
      <x:c r="F144" s="91" t="n">
        <x:f>'07_Presupuesto'!G141</x:f>
        <x:v>10504.20168067227</x:v>
      </x:c>
      <x:c r="G144" s="91">
        <x:f t="shared" si="28"/>
        <x:v>42016.806722689078</x:v>
      </x:c>
      <x:c r="K144" s="89" t="str">
        <x:f t="shared" si="29"/>
        <x:v>F.4</x:v>
      </x:c>
      <x:c r="L144" s="89" t="str">
        <x:f t="shared" si="30"/>
        <x:v>ADELFA</x:v>
      </x:c>
      <x:c r="M144" s="89" t="str">
        <x:f t="shared" si="31"/>
        <x:v>UNI</x:v>
      </x:c>
      <x:c r="N144" s="91">
        <x:f t="shared" si="32"/>
        <x:v>4</x:v>
      </x:c>
      <x:c r="O144" s="91">
        <x:f t="shared" si="33"/>
        <x:v>15624.999999999998</x:v>
      </x:c>
      <x:c r="P144" s="91">
        <x:f t="shared" si="34"/>
        <x:v>62499.999999999993</x:v>
      </x:c>
    </x:row>
    <x:row r="145" ht="21" customHeight="1">
      <x:c r="B145" t="str">
        <x:f>'07_Presupuesto'!A142</x:f>
        <x:v>F.5</x:v>
      </x:c>
      <x:c r="C145" t="str">
        <x:f>'07_Presupuesto'!C142</x:f>
        <x:v>VISCOTE</x:v>
      </x:c>
      <x:c r="D145" t="str">
        <x:f>'07_Presupuesto'!D142</x:f>
        <x:v>UNI</x:v>
      </x:c>
      <x:c r="E145" s="90" t="n">
        <x:f>'07_Presupuesto'!E142</x:f>
        <x:v>5</x:v>
      </x:c>
      <x:c r="F145" s="90" t="n">
        <x:f>'07_Presupuesto'!G142</x:f>
        <x:v>14705.882352941177</x:v>
      </x:c>
      <x:c r="G145" s="90">
        <x:f t="shared" si="28"/>
        <x:v>73529.411764705888</x:v>
      </x:c>
      <x:c r="K145" t="str">
        <x:f t="shared" si="29"/>
        <x:v>F.5</x:v>
      </x:c>
      <x:c r="L145" t="str">
        <x:f t="shared" si="30"/>
        <x:v>VISCOTE</x:v>
      </x:c>
      <x:c r="M145" t="str">
        <x:f t="shared" si="31"/>
        <x:v>UNI</x:v>
      </x:c>
      <x:c r="N145" s="90">
        <x:f t="shared" si="32"/>
        <x:v>5</x:v>
      </x:c>
      <x:c r="O145" s="90">
        <x:f t="shared" si="33"/>
        <x:v>21874.999999999996</x:v>
      </x:c>
      <x:c r="P145" s="90">
        <x:f t="shared" si="34"/>
        <x:v>109374.99999999999</x:v>
      </x:c>
    </x:row>
    <x:row r="146" ht="21" customHeight="1">
      <x:c r="B146" s="89" t="str">
        <x:f>'07_Presupuesto'!A143</x:f>
        <x:v>F.6</x:v>
      </x:c>
      <x:c r="C146" s="89" t="str">
        <x:f>'07_Presupuesto'!C143</x:f>
        <x:v>JACARANDÁ</x:v>
      </x:c>
      <x:c r="D146" s="89" t="str">
        <x:f>'07_Presupuesto'!D143</x:f>
        <x:v>UNI</x:v>
      </x:c>
      <x:c r="E146" s="91" t="n">
        <x:f>'07_Presupuesto'!E143</x:f>
        <x:v>4</x:v>
      </x:c>
      <x:c r="F146" s="91" t="n">
        <x:f>'07_Presupuesto'!G143</x:f>
        <x:v>31932.7731092437</x:v>
      </x:c>
      <x:c r="G146" s="91">
        <x:f t="shared" si="28"/>
        <x:v>127731.0924369748</x:v>
      </x:c>
      <x:c r="K146" s="89" t="str">
        <x:f t="shared" si="29"/>
        <x:v>F.6</x:v>
      </x:c>
      <x:c r="L146" s="89" t="str">
        <x:f t="shared" si="30"/>
        <x:v>JACARANDÁ</x:v>
      </x:c>
      <x:c r="M146" s="89" t="str">
        <x:f t="shared" si="31"/>
        <x:v>UNI</x:v>
      </x:c>
      <x:c r="N146" s="91">
        <x:f t="shared" si="32"/>
        <x:v>4</x:v>
      </x:c>
      <x:c r="O146" s="91">
        <x:f t="shared" si="33"/>
        <x:v>47500</x:v>
      </x:c>
      <x:c r="P146" s="91">
        <x:f t="shared" si="34"/>
        <x:v>190000</x:v>
      </x:c>
    </x:row>
    <x:row r="147" ht="21" customHeight="1">
      <x:c r="B147" t="str">
        <x:f>'07_Presupuesto'!A144</x:f>
        <x:v>G.1</x:v>
      </x:c>
      <x:c r="C147" t="str">
        <x:f>'07_Presupuesto'!C144</x:f>
        <x:v>INSTALACIÓN PLACA RECORDATORIA</x:v>
      </x:c>
      <x:c r="D147" t="str">
        <x:f>'07_Presupuesto'!D144</x:f>
        <x:v>UNI</x:v>
      </x:c>
      <x:c r="E147" s="90" t="n">
        <x:f>'07_Presupuesto'!E144</x:f>
        <x:v>1</x:v>
      </x:c>
      <x:c r="F147" s="90" t="n">
        <x:f>'07_Presupuesto'!G144</x:f>
        <x:v>243697.47899159664</x:v>
      </x:c>
      <x:c r="G147" s="90">
        <x:f t="shared" si="28"/>
        <x:v>243697.47899159664</x:v>
      </x:c>
      <x:c r="K147" t="str">
        <x:f t="shared" si="29"/>
        <x:v>G.1</x:v>
      </x:c>
      <x:c r="L147" t="str">
        <x:f t="shared" si="30"/>
        <x:v>INSTALACIÓN PLACA RECORDATORIA</x:v>
      </x:c>
      <x:c r="M147" t="str">
        <x:f t="shared" si="31"/>
        <x:v>UNI</x:v>
      </x:c>
      <x:c r="N147" s="90">
        <x:f t="shared" si="32"/>
        <x:v>1</x:v>
      </x:c>
      <x:c r="O147" s="90">
        <x:f t="shared" si="33"/>
        <x:v>362499.99999999994</x:v>
      </x:c>
      <x:c r="P147" s="90">
        <x:f t="shared" si="34"/>
        <x:v>362499.99999999994</x:v>
      </x:c>
    </x:row>
    <x:row r="148" ht="21" customHeight="1">
      <x:c r="B148" s="89" t="str">
        <x:f>'07_Presupuesto'!A145</x:f>
        <x:v>G.2</x:v>
      </x:c>
      <x:c r="C148" s="89" t="str">
        <x:f>'07_Presupuesto'!C145</x:f>
        <x:v>ASEO GENERAL</x:v>
      </x:c>
      <x:c r="D148" s="89" t="str">
        <x:f>'07_Presupuesto'!D145</x:f>
        <x:v>M2</x:v>
      </x:c>
      <x:c r="E148" s="91" t="n">
        <x:f>'07_Presupuesto'!E145</x:f>
        <x:v>444.51</x:v>
      </x:c>
      <x:c r="F148" s="91" t="n">
        <x:f>'07_Presupuesto'!G145</x:f>
        <x:v>1512.6050420168067</x:v>
      </x:c>
      <x:c r="G148" s="91">
        <x:f t="shared" si="28"/>
        <x:v>672368.06722689071</x:v>
      </x:c>
      <x:c r="K148" s="89" t="str">
        <x:f t="shared" si="29"/>
        <x:v>G.2</x:v>
      </x:c>
      <x:c r="L148" s="89" t="str">
        <x:f t="shared" si="30"/>
        <x:v>ASEO GENERAL</x:v>
      </x:c>
      <x:c r="M148" s="89" t="str">
        <x:f t="shared" si="31"/>
        <x:v>M2</x:v>
      </x:c>
      <x:c r="N148" s="91">
        <x:f t="shared" si="32"/>
        <x:v>444.51</x:v>
      </x:c>
      <x:c r="O148" s="91">
        <x:f t="shared" si="33"/>
        <x:v>2249.9999999999995</x:v>
      </x:c>
      <x:c r="P148" s="91">
        <x:f t="shared" si="34"/>
        <x:v>1000147.4999999998</x:v>
      </x:c>
    </x:row>
    <x:row r="150" ht="27" customHeight="1">
      <x:c r="B150" s="87" t="s">
        <x:v>308</x:v>
      </x:c>
      <x:c r="C150" s="87"/>
      <x:c r="D150" s="87"/>
      <x:c r="E150" s="87"/>
      <x:c r="F150" s="87"/>
      <x:c r="G150" s="87"/>
      <x:c r="K150" s="87" t="s">
        <x:v>309</x:v>
      </x:c>
      <x:c r="L150" s="87"/>
      <x:c r="M150" s="87"/>
      <x:c r="N150" s="87"/>
      <x:c r="O150" s="87"/>
      <x:c r="P150" s="87"/>
    </x:row>
    <x:row r="151">
      <x:c r="B151" t="s">
        <x:v>310</x:v>
      </x:c>
      <x:c r="G151" s="90" t="n">
        <x:f>SUM(G9:G148)</x:f>
        <x:v>72760094.11764702</x:v>
      </x:c>
      <x:c r="K151" s="92" t="s">
        <x:v>311</x:v>
      </x:c>
      <x:c r="L151" s="92"/>
      <x:c r="M151" s="92"/>
      <x:c r="N151" s="92"/>
      <x:c r="O151" s="92"/>
      <x:c r="P151" s="95" t="n">
        <x:f>ROUND(SUM(P9:P148),0)</x:f>
        <x:v>108230640</x:v>
      </x:c>
    </x:row>
    <x:row r="152">
      <x:c r="B152" t="s">
        <x:v>312</x:v>
      </x:c>
      <x:c r="G152" s="90" t="n">
        <x:f>G151*'14_Parametros'!B9</x:f>
        <x:v>10914014.117647054</x:v>
      </x:c>
      <x:c r="K152" t="s">
        <x:v>313</x:v>
      </x:c>
      <x:c r="P152" s="97" t="n">
        <x:f>I5</x:f>
        <x:v>1.4874999999999998</x:v>
      </x:c>
    </x:row>
    <x:row r="153">
      <x:c r="B153" t="s">
        <x:v>314</x:v>
      </x:c>
      <x:c r="G153" s="90" t="n">
        <x:f>G151*'14_Parametros'!B10</x:f>
        <x:v>7276009.411764703</x:v>
      </x:c>
      <x:c r="K153" s="93" t="s">
        <x:v>315</x:v>
      </x:c>
      <x:c r="L153" s="93"/>
      <x:c r="M153" s="93"/>
      <x:c r="N153" s="93"/>
      <x:c r="O153" s="93"/>
      <x:c r="P153" s="96" t="n">
        <x:f>P151-'07_Presupuesto'!H154</x:f>
        <x:v>0</x:v>
      </x:c>
    </x:row>
    <x:row r="154">
      <x:c r="B154" t="s">
        <x:v>316</x:v>
      </x:c>
      <x:c r="G154" s="90" t="n">
        <x:f>SUM(G151:G153)</x:f>
        <x:v>90950117.64705877</x:v>
      </x:c>
      <x:c r="K154" t="s">
        <x:v>317</x:v>
      </x:c>
      <x:c r="P154" s="90" t="n">
        <x:f>'14_Parametros'!B7</x:f>
        <x:v>114446607</x:v>
      </x:c>
    </x:row>
    <x:row r="155">
      <x:c r="B155" t="s">
        <x:v>318</x:v>
      </x:c>
      <x:c r="G155" s="90" t="n">
        <x:f>G154*'14_Parametros'!B8</x:f>
        <x:v>17280522.352941167</x:v>
      </x:c>
      <x:c r="K155" t="s">
        <x:v>319</x:v>
      </x:c>
      <x:c r="P155" s="90" t="n">
        <x:f>P154-P151</x:f>
        <x:v>6215967</x:v>
      </x:c>
    </x:row>
    <x:row r="156">
      <x:c r="B156" s="84" t="s">
        <x:v>320</x:v>
      </x:c>
      <x:c r="C156" s="84"/>
      <x:c r="D156" s="84"/>
      <x:c r="E156" s="84"/>
      <x:c r="F156" s="84"/>
      <x:c r="G156" s="94" t="n">
        <x:f>ROUND(G154+G155,0)</x:f>
        <x:v>108230640</x:v>
      </x:c>
      <x:c r="K156" t="s">
        <x:v>321</x:v>
      </x:c>
      <x:c r="P156" s="98" t="n">
        <x:f>P155/P154</x:f>
        <x:v>0.05431324844781113</x:v>
      </x:c>
    </x:row>
    <x:row r="159">
      <x:c r="B159" s="86" t="s">
        <x:v>322</x:v>
      </x:c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</x:row>
    <x:row r="160">
      <x:c r="B160" s="86" t="s">
        <x:v>323</x:v>
      </x:c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75EAE"/>
  </x:sheetPr>
  <x:sheetViews>
    <x:sheetView showGridLines="0" workbookViewId="0"/>
  </x:sheetViews>
  <x:sheetFormatPr baseColWidth="10" defaultColWidth="8.796875" defaultRowHeight="13.800000190734863"/>
  <x:cols>
    <x:col min="1" max="1" width="3" customWidth="1"/>
    <x:col min="2" max="2" width="18" customWidth="1"/>
    <x:col min="3" max="3" width="48" customWidth="1"/>
    <x:col min="4" max="4" width="12" customWidth="1"/>
    <x:col min="5" max="5" width="16" customWidth="1"/>
    <x:col min="6" max="6" width="18" customWidth="1"/>
    <x:col min="7" max="7" width="21" customWidth="1"/>
    <x:col min="8" max="8" width="15" customWidth="1"/>
    <x:col min="9" max="158" width="10" customWidth="1"/>
  </x:cols>
  <x:sheetData>
    <x:row r="2" ht="31.049999237060547" customHeight="1">
      <x:c r="B2" s="99" t="s">
        <x:v>324</x:v>
      </x:c>
      <x:c r="C2" s="99"/>
      <x:c r="D2" s="99"/>
      <x:c r="E2" s="99"/>
      <x:c r="F2" s="99"/>
      <x:c r="G2" s="99"/>
      <x:c r="H2" s="99"/>
    </x:row>
    <x:row r="3" ht="25.049999237060547" customHeight="1">
      <x:c r="B3" s="100" t="s">
        <x:v>325</x:v>
      </x:c>
      <x:c r="C3" s="100"/>
      <x:c r="D3" s="100"/>
      <x:c r="E3" s="100"/>
      <x:c r="F3" s="100"/>
      <x:c r="G3" s="100"/>
      <x:c r="H3" s="100"/>
    </x:row>
    <x:row r="4">
      <x:c r="B4" t="s">
        <x:v>326</x:v>
      </x:c>
      <x:c r="F4" s="101" t="s">
        <x:v>327</x:v>
      </x:c>
      <x:c r="G4" s="101"/>
      <x:c r="H4" s="101"/>
    </x:row>
    <x:row r="5" ht="24" customHeight="1">
      <x:c r="B5" s="102" t="s">
        <x:v>328</x:v>
      </x:c>
      <x:c r="C5" s="102"/>
      <x:c r="D5" s="102"/>
      <x:c r="E5" s="102"/>
      <x:c r="F5" s="102"/>
      <x:c r="G5" s="102"/>
      <x:c r="I5" s="103" t="s">
        <x:v>329</x:v>
      </x:c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 t="s">
        <x:v>330</x:v>
      </x:c>
      <x:c r="AN5" s="103"/>
      <x:c r="AO5" s="103"/>
      <x:c r="AP5" s="103"/>
      <x:c r="AQ5" s="103"/>
      <x:c r="AR5" s="103"/>
      <x:c r="AS5" s="103"/>
      <x:c r="AT5" s="103"/>
      <x:c r="AU5" s="103"/>
      <x:c r="AV5" s="103"/>
      <x:c r="AW5" s="103"/>
      <x:c r="AX5" s="103"/>
      <x:c r="AY5" s="103"/>
      <x:c r="AZ5" s="103"/>
      <x:c r="BA5" s="103"/>
      <x:c r="BB5" s="103"/>
      <x:c r="BC5" s="103"/>
      <x:c r="BD5" s="103"/>
      <x:c r="BE5" s="103"/>
      <x:c r="BF5" s="103"/>
      <x:c r="BG5" s="103"/>
      <x:c r="BH5" s="103"/>
      <x:c r="BI5" s="103"/>
      <x:c r="BJ5" s="103"/>
      <x:c r="BK5" s="103"/>
      <x:c r="BL5" s="103"/>
      <x:c r="BM5" s="103"/>
      <x:c r="BN5" s="103"/>
      <x:c r="BO5" s="103"/>
      <x:c r="BP5" s="103"/>
      <x:c r="BQ5" s="103" t="s">
        <x:v>331</x:v>
      </x:c>
      <x:c r="BR5" s="103"/>
      <x:c r="BS5" s="103"/>
      <x:c r="BT5" s="103"/>
      <x:c r="BU5" s="103"/>
      <x:c r="BV5" s="103"/>
      <x:c r="BW5" s="103"/>
      <x:c r="BX5" s="103"/>
      <x:c r="BY5" s="103"/>
      <x:c r="BZ5" s="103"/>
      <x:c r="CA5" s="103"/>
      <x:c r="CB5" s="103"/>
      <x:c r="CC5" s="103"/>
      <x:c r="CD5" s="103"/>
      <x:c r="CE5" s="103"/>
      <x:c r="CF5" s="103"/>
      <x:c r="CG5" s="103"/>
      <x:c r="CH5" s="103"/>
      <x:c r="CI5" s="103"/>
      <x:c r="CJ5" s="103"/>
      <x:c r="CK5" s="103"/>
      <x:c r="CL5" s="103"/>
      <x:c r="CM5" s="103"/>
      <x:c r="CN5" s="103"/>
      <x:c r="CO5" s="103"/>
      <x:c r="CP5" s="103"/>
      <x:c r="CQ5" s="103"/>
      <x:c r="CR5" s="103"/>
      <x:c r="CS5" s="103"/>
      <x:c r="CT5" s="103"/>
      <x:c r="CU5" s="103" t="s">
        <x:v>332</x:v>
      </x:c>
      <x:c r="CV5" s="103"/>
      <x:c r="CW5" s="103"/>
      <x:c r="CX5" s="103"/>
      <x:c r="CY5" s="103"/>
      <x:c r="CZ5" s="103"/>
      <x:c r="DA5" s="103"/>
      <x:c r="DB5" s="103"/>
      <x:c r="DC5" s="103"/>
      <x:c r="DD5" s="103"/>
      <x:c r="DE5" s="103"/>
      <x:c r="DF5" s="103"/>
      <x:c r="DG5" s="103"/>
      <x:c r="DH5" s="103"/>
      <x:c r="DI5" s="103"/>
      <x:c r="DJ5" s="103"/>
      <x:c r="DK5" s="103"/>
      <x:c r="DL5" s="103"/>
      <x:c r="DM5" s="103"/>
      <x:c r="DN5" s="103"/>
      <x:c r="DO5" s="103"/>
      <x:c r="DP5" s="103"/>
      <x:c r="DQ5" s="103"/>
      <x:c r="DR5" s="103"/>
      <x:c r="DS5" s="103"/>
      <x:c r="DT5" s="103"/>
      <x:c r="DU5" s="103"/>
      <x:c r="DV5" s="103"/>
      <x:c r="DW5" s="103"/>
      <x:c r="DX5" s="103"/>
      <x:c r="DY5" s="103" t="s">
        <x:v>333</x:v>
      </x:c>
      <x:c r="DZ5" s="103"/>
      <x:c r="EA5" s="103"/>
      <x:c r="EB5" s="103"/>
      <x:c r="EC5" s="103"/>
      <x:c r="ED5" s="103"/>
      <x:c r="EE5" s="103"/>
      <x:c r="EF5" s="103"/>
      <x:c r="EG5" s="103"/>
      <x:c r="EH5" s="103"/>
      <x:c r="EI5" s="103"/>
      <x:c r="EJ5" s="103"/>
      <x:c r="EK5" s="103"/>
      <x:c r="EL5" s="103"/>
      <x:c r="EM5" s="103"/>
      <x:c r="EN5" s="103"/>
      <x:c r="EO5" s="103"/>
      <x:c r="EP5" s="103"/>
      <x:c r="EQ5" s="103"/>
      <x:c r="ER5" s="103"/>
      <x:c r="ES5" s="103"/>
      <x:c r="ET5" s="103"/>
      <x:c r="EU5" s="103"/>
      <x:c r="EV5" s="103"/>
      <x:c r="EW5" s="103"/>
      <x:c r="EX5" s="103"/>
      <x:c r="EY5" s="103"/>
      <x:c r="EZ5" s="103"/>
      <x:c r="FA5" s="103"/>
      <x:c r="FB5" s="103"/>
    </x:row>
    <x:row r="6" ht="22.950000762939453" customHeight="1">
      <x:c r="I6" s="104" t="s">
        <x:v>334</x:v>
      </x:c>
      <x:c r="J6" s="104"/>
      <x:c r="K6" s="104"/>
      <x:c r="L6" s="104"/>
      <x:c r="M6" s="104"/>
      <x:c r="N6" s="104"/>
      <x:c r="O6" s="104"/>
      <x:c r="P6" s="104" t="s">
        <x:v>335</x:v>
      </x:c>
      <x:c r="Q6" s="104"/>
      <x:c r="R6" s="104"/>
      <x:c r="S6" s="104"/>
      <x:c r="T6" s="104"/>
      <x:c r="U6" s="104"/>
      <x:c r="V6" s="104"/>
      <x:c r="W6" s="104" t="s">
        <x:v>336</x:v>
      </x:c>
      <x:c r="X6" s="104"/>
      <x:c r="Y6" s="104"/>
      <x:c r="Z6" s="104"/>
      <x:c r="AA6" s="104"/>
      <x:c r="AB6" s="104"/>
      <x:c r="AC6" s="104"/>
      <x:c r="AD6" s="104" t="s">
        <x:v>337</x:v>
      </x:c>
      <x:c r="AE6" s="104"/>
      <x:c r="AF6" s="104"/>
      <x:c r="AG6" s="104"/>
      <x:c r="AH6" s="104"/>
      <x:c r="AI6" s="104"/>
      <x:c r="AJ6" s="104"/>
      <x:c r="AK6" s="104" t="s">
        <x:v>338</x:v>
      </x:c>
      <x:c r="AL6" s="104"/>
      <x:c r="AM6" s="104"/>
      <x:c r="AN6" s="104"/>
      <x:c r="AO6" s="104"/>
      <x:c r="AP6" s="104"/>
      <x:c r="AQ6" s="104"/>
      <x:c r="AR6" s="104" t="s">
        <x:v>339</x:v>
      </x:c>
      <x:c r="AS6" s="104"/>
      <x:c r="AT6" s="104"/>
      <x:c r="AU6" s="104"/>
      <x:c r="AV6" s="104"/>
      <x:c r="AW6" s="104"/>
      <x:c r="AX6" s="104"/>
      <x:c r="AY6" s="104" t="s">
        <x:v>340</x:v>
      </x:c>
      <x:c r="AZ6" s="104"/>
      <x:c r="BA6" s="104"/>
      <x:c r="BB6" s="104"/>
      <x:c r="BC6" s="104"/>
      <x:c r="BD6" s="104"/>
      <x:c r="BE6" s="104"/>
      <x:c r="BF6" s="104" t="s">
        <x:v>341</x:v>
      </x:c>
      <x:c r="BG6" s="104"/>
      <x:c r="BH6" s="104"/>
      <x:c r="BI6" s="104"/>
      <x:c r="BJ6" s="104"/>
      <x:c r="BK6" s="104"/>
      <x:c r="BL6" s="104"/>
      <x:c r="BM6" s="104" t="s">
        <x:v>342</x:v>
      </x:c>
      <x:c r="BN6" s="104"/>
      <x:c r="BO6" s="104"/>
      <x:c r="BP6" s="104"/>
      <x:c r="BQ6" s="104"/>
      <x:c r="BR6" s="104"/>
      <x:c r="BS6" s="104"/>
      <x:c r="BT6" s="104" t="s">
        <x:v>343</x:v>
      </x:c>
      <x:c r="BU6" s="104"/>
      <x:c r="BV6" s="104"/>
      <x:c r="BW6" s="104"/>
      <x:c r="BX6" s="104"/>
      <x:c r="BY6" s="104"/>
      <x:c r="BZ6" s="104"/>
      <x:c r="CA6" s="104" t="s">
        <x:v>344</x:v>
      </x:c>
      <x:c r="CB6" s="104"/>
      <x:c r="CC6" s="104"/>
      <x:c r="CD6" s="104"/>
      <x:c r="CE6" s="104"/>
      <x:c r="CF6" s="104"/>
      <x:c r="CG6" s="104"/>
      <x:c r="CH6" s="104" t="s">
        <x:v>345</x:v>
      </x:c>
      <x:c r="CI6" s="104"/>
      <x:c r="CJ6" s="104"/>
      <x:c r="CK6" s="104"/>
      <x:c r="CL6" s="104"/>
      <x:c r="CM6" s="104"/>
      <x:c r="CN6" s="104"/>
      <x:c r="CO6" s="104" t="s">
        <x:v>346</x:v>
      </x:c>
      <x:c r="CP6" s="104"/>
      <x:c r="CQ6" s="104"/>
      <x:c r="CR6" s="104"/>
      <x:c r="CS6" s="104"/>
      <x:c r="CT6" s="104"/>
      <x:c r="CU6" s="104"/>
      <x:c r="CV6" s="104" t="s">
        <x:v>347</x:v>
      </x:c>
      <x:c r="CW6" s="104"/>
      <x:c r="CX6" s="104"/>
      <x:c r="CY6" s="104"/>
      <x:c r="CZ6" s="104"/>
      <x:c r="DA6" s="104"/>
      <x:c r="DB6" s="104"/>
      <x:c r="DC6" s="104" t="s">
        <x:v>348</x:v>
      </x:c>
      <x:c r="DD6" s="104"/>
      <x:c r="DE6" s="104"/>
      <x:c r="DF6" s="104"/>
      <x:c r="DG6" s="104"/>
      <x:c r="DH6" s="104"/>
      <x:c r="DI6" s="104"/>
      <x:c r="DJ6" s="104" t="s">
        <x:v>349</x:v>
      </x:c>
      <x:c r="DK6" s="104"/>
      <x:c r="DL6" s="104"/>
      <x:c r="DM6" s="104"/>
      <x:c r="DN6" s="104"/>
      <x:c r="DO6" s="104"/>
      <x:c r="DP6" s="104"/>
      <x:c r="DQ6" s="104" t="s">
        <x:v>350</x:v>
      </x:c>
      <x:c r="DR6" s="104"/>
      <x:c r="DS6" s="104"/>
      <x:c r="DT6" s="104"/>
      <x:c r="DU6" s="104"/>
      <x:c r="DV6" s="104"/>
      <x:c r="DW6" s="104"/>
      <x:c r="DX6" s="104" t="s">
        <x:v>351</x:v>
      </x:c>
      <x:c r="DY6" s="104"/>
      <x:c r="DZ6" s="104"/>
      <x:c r="EA6" s="104"/>
      <x:c r="EB6" s="104"/>
      <x:c r="EC6" s="104"/>
      <x:c r="ED6" s="104"/>
      <x:c r="EE6" s="104" t="s">
        <x:v>352</x:v>
      </x:c>
      <x:c r="EF6" s="104"/>
      <x:c r="EG6" s="104"/>
      <x:c r="EH6" s="104"/>
      <x:c r="EI6" s="104"/>
      <x:c r="EJ6" s="104"/>
      <x:c r="EK6" s="104"/>
      <x:c r="EL6" s="104" t="s">
        <x:v>353</x:v>
      </x:c>
      <x:c r="EM6" s="104"/>
      <x:c r="EN6" s="104"/>
      <x:c r="EO6" s="104"/>
      <x:c r="EP6" s="104"/>
      <x:c r="EQ6" s="104"/>
      <x:c r="ER6" s="104"/>
      <x:c r="ES6" s="104" t="s">
        <x:v>354</x:v>
      </x:c>
      <x:c r="ET6" s="104"/>
      <x:c r="EU6" s="104"/>
      <x:c r="EV6" s="104"/>
      <x:c r="EW6" s="104"/>
      <x:c r="EX6" s="104"/>
      <x:c r="EY6" s="104"/>
      <x:c r="EZ6" s="104" t="s">
        <x:v>355</x:v>
      </x:c>
      <x:c r="FA6" s="104"/>
      <x:c r="FB6" s="104"/>
    </x:row>
    <x:row r="7" ht="24" customHeight="1">
      <x:c r="B7" s="106" t="s">
        <x:v>55</x:v>
      </x:c>
      <x:c r="C7" s="106" t="s">
        <x:v>57</x:v>
      </x:c>
      <x:c r="D7" s="106" t="s">
        <x:v>59</x:v>
      </x:c>
      <x:c r="E7" s="106" t="s">
        <x:v>303</x:v>
      </x:c>
      <x:c r="F7" s="106" t="s">
        <x:v>356</x:v>
      </x:c>
      <x:c r="G7" s="106" t="s">
        <x:v>357</x:v>
      </x:c>
      <x:c r="H7" s="106" t="s">
        <x:v>150</x:v>
      </x:c>
      <x:c r="I7" s="105">
        <x:v>1</x:v>
      </x:c>
      <x:c r="J7" s="105">
        <x:v>2</x:v>
      </x:c>
      <x:c r="K7" s="105">
        <x:v>3</x:v>
      </x:c>
      <x:c r="L7" s="105">
        <x:v>4</x:v>
      </x:c>
      <x:c r="M7" s="105">
        <x:v>5</x:v>
      </x:c>
      <x:c r="N7" s="105">
        <x:v>6</x:v>
      </x:c>
      <x:c r="O7" s="105">
        <x:v>7</x:v>
      </x:c>
      <x:c r="P7" s="105">
        <x:v>8</x:v>
      </x:c>
      <x:c r="Q7" s="105">
        <x:v>9</x:v>
      </x:c>
      <x:c r="R7" s="105">
        <x:v>10</x:v>
      </x:c>
      <x:c r="S7" s="105">
        <x:v>11</x:v>
      </x:c>
      <x:c r="T7" s="105">
        <x:v>12</x:v>
      </x:c>
      <x:c r="U7" s="105">
        <x:v>13</x:v>
      </x:c>
      <x:c r="V7" s="105">
        <x:v>14</x:v>
      </x:c>
      <x:c r="W7" s="105">
        <x:v>15</x:v>
      </x:c>
      <x:c r="X7" s="105">
        <x:v>16</x:v>
      </x:c>
      <x:c r="Y7" s="105">
        <x:v>17</x:v>
      </x:c>
      <x:c r="Z7" s="105">
        <x:v>18</x:v>
      </x:c>
      <x:c r="AA7" s="105">
        <x:v>19</x:v>
      </x:c>
      <x:c r="AB7" s="105">
        <x:v>20</x:v>
      </x:c>
      <x:c r="AC7" s="105">
        <x:v>21</x:v>
      </x:c>
      <x:c r="AD7" s="105">
        <x:v>22</x:v>
      </x:c>
      <x:c r="AE7" s="105">
        <x:v>23</x:v>
      </x:c>
      <x:c r="AF7" s="105">
        <x:v>24</x:v>
      </x:c>
      <x:c r="AG7" s="105">
        <x:v>25</x:v>
      </x:c>
      <x:c r="AH7" s="105">
        <x:v>26</x:v>
      </x:c>
      <x:c r="AI7" s="105">
        <x:v>27</x:v>
      </x:c>
      <x:c r="AJ7" s="105">
        <x:v>28</x:v>
      </x:c>
      <x:c r="AK7" s="105">
        <x:v>29</x:v>
      </x:c>
      <x:c r="AL7" s="105">
        <x:v>30</x:v>
      </x:c>
      <x:c r="AM7" s="105">
        <x:v>31</x:v>
      </x:c>
      <x:c r="AN7" s="105">
        <x:v>32</x:v>
      </x:c>
      <x:c r="AO7" s="105">
        <x:v>33</x:v>
      </x:c>
      <x:c r="AP7" s="105">
        <x:v>34</x:v>
      </x:c>
      <x:c r="AQ7" s="105">
        <x:v>35</x:v>
      </x:c>
      <x:c r="AR7" s="105">
        <x:v>36</x:v>
      </x:c>
      <x:c r="AS7" s="105">
        <x:v>37</x:v>
      </x:c>
      <x:c r="AT7" s="105">
        <x:v>38</x:v>
      </x:c>
      <x:c r="AU7" s="105">
        <x:v>39</x:v>
      </x:c>
      <x:c r="AV7" s="105">
        <x:v>40</x:v>
      </x:c>
      <x:c r="AW7" s="105">
        <x:v>41</x:v>
      </x:c>
      <x:c r="AX7" s="105">
        <x:v>42</x:v>
      </x:c>
      <x:c r="AY7" s="105">
        <x:v>43</x:v>
      </x:c>
      <x:c r="AZ7" s="105">
        <x:v>44</x:v>
      </x:c>
      <x:c r="BA7" s="105">
        <x:v>45</x:v>
      </x:c>
      <x:c r="BB7" s="105">
        <x:v>46</x:v>
      </x:c>
      <x:c r="BC7" s="105">
        <x:v>47</x:v>
      </x:c>
      <x:c r="BD7" s="105">
        <x:v>48</x:v>
      </x:c>
      <x:c r="BE7" s="105">
        <x:v>49</x:v>
      </x:c>
      <x:c r="BF7" s="105">
        <x:v>50</x:v>
      </x:c>
      <x:c r="BG7" s="105">
        <x:v>51</x:v>
      </x:c>
      <x:c r="BH7" s="105">
        <x:v>52</x:v>
      </x:c>
      <x:c r="BI7" s="105">
        <x:v>53</x:v>
      </x:c>
      <x:c r="BJ7" s="105">
        <x:v>54</x:v>
      </x:c>
      <x:c r="BK7" s="105">
        <x:v>55</x:v>
      </x:c>
      <x:c r="BL7" s="105">
        <x:v>56</x:v>
      </x:c>
      <x:c r="BM7" s="105">
        <x:v>57</x:v>
      </x:c>
      <x:c r="BN7" s="105">
        <x:v>58</x:v>
      </x:c>
      <x:c r="BO7" s="105">
        <x:v>59</x:v>
      </x:c>
      <x:c r="BP7" s="105">
        <x:v>60</x:v>
      </x:c>
      <x:c r="BQ7" s="105">
        <x:v>61</x:v>
      </x:c>
      <x:c r="BR7" s="105">
        <x:v>62</x:v>
      </x:c>
      <x:c r="BS7" s="105">
        <x:v>63</x:v>
      </x:c>
      <x:c r="BT7" s="105">
        <x:v>64</x:v>
      </x:c>
      <x:c r="BU7" s="105">
        <x:v>65</x:v>
      </x:c>
      <x:c r="BV7" s="105">
        <x:v>66</x:v>
      </x:c>
      <x:c r="BW7" s="105">
        <x:v>67</x:v>
      </x:c>
      <x:c r="BX7" s="105">
        <x:v>68</x:v>
      </x:c>
      <x:c r="BY7" s="105">
        <x:v>69</x:v>
      </x:c>
      <x:c r="BZ7" s="105">
        <x:v>70</x:v>
      </x:c>
      <x:c r="CA7" s="105">
        <x:v>71</x:v>
      </x:c>
      <x:c r="CB7" s="105">
        <x:v>72</x:v>
      </x:c>
      <x:c r="CC7" s="105">
        <x:v>73</x:v>
      </x:c>
      <x:c r="CD7" s="105">
        <x:v>74</x:v>
      </x:c>
      <x:c r="CE7" s="105">
        <x:v>75</x:v>
      </x:c>
      <x:c r="CF7" s="105">
        <x:v>76</x:v>
      </x:c>
      <x:c r="CG7" s="105">
        <x:v>77</x:v>
      </x:c>
      <x:c r="CH7" s="105">
        <x:v>78</x:v>
      </x:c>
      <x:c r="CI7" s="105">
        <x:v>79</x:v>
      </x:c>
      <x:c r="CJ7" s="105">
        <x:v>80</x:v>
      </x:c>
      <x:c r="CK7" s="105">
        <x:v>81</x:v>
      </x:c>
      <x:c r="CL7" s="105">
        <x:v>82</x:v>
      </x:c>
      <x:c r="CM7" s="105">
        <x:v>83</x:v>
      </x:c>
      <x:c r="CN7" s="105">
        <x:v>84</x:v>
      </x:c>
      <x:c r="CO7" s="105">
        <x:v>85</x:v>
      </x:c>
      <x:c r="CP7" s="105">
        <x:v>86</x:v>
      </x:c>
      <x:c r="CQ7" s="105">
        <x:v>87</x:v>
      </x:c>
      <x:c r="CR7" s="105">
        <x:v>88</x:v>
      </x:c>
      <x:c r="CS7" s="105">
        <x:v>89</x:v>
      </x:c>
      <x:c r="CT7" s="105">
        <x:v>90</x:v>
      </x:c>
      <x:c r="CU7" s="105">
        <x:v>91</x:v>
      </x:c>
      <x:c r="CV7" s="105">
        <x:v>92</x:v>
      </x:c>
      <x:c r="CW7" s="105">
        <x:v>93</x:v>
      </x:c>
      <x:c r="CX7" s="105">
        <x:v>94</x:v>
      </x:c>
      <x:c r="CY7" s="105">
        <x:v>95</x:v>
      </x:c>
      <x:c r="CZ7" s="105">
        <x:v>96</x:v>
      </x:c>
      <x:c r="DA7" s="105">
        <x:v>97</x:v>
      </x:c>
      <x:c r="DB7" s="105">
        <x:v>98</x:v>
      </x:c>
      <x:c r="DC7" s="105">
        <x:v>99</x:v>
      </x:c>
      <x:c r="DD7" s="105">
        <x:v>100</x:v>
      </x:c>
      <x:c r="DE7" s="105">
        <x:v>101</x:v>
      </x:c>
      <x:c r="DF7" s="105">
        <x:v>102</x:v>
      </x:c>
      <x:c r="DG7" s="105">
        <x:v>103</x:v>
      </x:c>
      <x:c r="DH7" s="105">
        <x:v>104</x:v>
      </x:c>
      <x:c r="DI7" s="105">
        <x:v>105</x:v>
      </x:c>
      <x:c r="DJ7" s="105">
        <x:v>106</x:v>
      </x:c>
      <x:c r="DK7" s="105">
        <x:v>107</x:v>
      </x:c>
      <x:c r="DL7" s="105">
        <x:v>108</x:v>
      </x:c>
      <x:c r="DM7" s="105">
        <x:v>109</x:v>
      </x:c>
      <x:c r="DN7" s="105">
        <x:v>110</x:v>
      </x:c>
      <x:c r="DO7" s="105">
        <x:v>111</x:v>
      </x:c>
      <x:c r="DP7" s="105">
        <x:v>112</x:v>
      </x:c>
      <x:c r="DQ7" s="105">
        <x:v>113</x:v>
      </x:c>
      <x:c r="DR7" s="105">
        <x:v>114</x:v>
      </x:c>
      <x:c r="DS7" s="105">
        <x:v>115</x:v>
      </x:c>
      <x:c r="DT7" s="105">
        <x:v>116</x:v>
      </x:c>
      <x:c r="DU7" s="105">
        <x:v>117</x:v>
      </x:c>
      <x:c r="DV7" s="105">
        <x:v>118</x:v>
      </x:c>
      <x:c r="DW7" s="105">
        <x:v>119</x:v>
      </x:c>
      <x:c r="DX7" s="105">
        <x:v>120</x:v>
      </x:c>
      <x:c r="DY7" s="105">
        <x:v>121</x:v>
      </x:c>
      <x:c r="DZ7" s="105">
        <x:v>122</x:v>
      </x:c>
      <x:c r="EA7" s="105">
        <x:v>123</x:v>
      </x:c>
      <x:c r="EB7" s="105">
        <x:v>124</x:v>
      </x:c>
      <x:c r="EC7" s="105">
        <x:v>125</x:v>
      </x:c>
      <x:c r="ED7" s="105">
        <x:v>126</x:v>
      </x:c>
      <x:c r="EE7" s="105">
        <x:v>127</x:v>
      </x:c>
      <x:c r="EF7" s="105">
        <x:v>128</x:v>
      </x:c>
      <x:c r="EG7" s="105">
        <x:v>129</x:v>
      </x:c>
      <x:c r="EH7" s="105">
        <x:v>130</x:v>
      </x:c>
      <x:c r="EI7" s="105">
        <x:v>131</x:v>
      </x:c>
      <x:c r="EJ7" s="105">
        <x:v>132</x:v>
      </x:c>
      <x:c r="EK7" s="105">
        <x:v>133</x:v>
      </x:c>
      <x:c r="EL7" s="105">
        <x:v>134</x:v>
      </x:c>
      <x:c r="EM7" s="105">
        <x:v>135</x:v>
      </x:c>
      <x:c r="EN7" s="105">
        <x:v>136</x:v>
      </x:c>
      <x:c r="EO7" s="105">
        <x:v>137</x:v>
      </x:c>
      <x:c r="EP7" s="105">
        <x:v>138</x:v>
      </x:c>
      <x:c r="EQ7" s="105">
        <x:v>139</x:v>
      </x:c>
      <x:c r="ER7" s="105">
        <x:v>140</x:v>
      </x:c>
      <x:c r="ES7" s="105">
        <x:v>141</x:v>
      </x:c>
      <x:c r="ET7" s="105">
        <x:v>142</x:v>
      </x:c>
      <x:c r="EU7" s="105">
        <x:v>143</x:v>
      </x:c>
      <x:c r="EV7" s="105">
        <x:v>144</x:v>
      </x:c>
      <x:c r="EW7" s="105">
        <x:v>145</x:v>
      </x:c>
      <x:c r="EX7" s="105">
        <x:v>146</x:v>
      </x:c>
      <x:c r="EY7" s="105">
        <x:v>147</x:v>
      </x:c>
      <x:c r="EZ7" s="105">
        <x:v>148</x:v>
      </x:c>
      <x:c r="FA7" s="105">
        <x:v>149</x:v>
      </x:c>
      <x:c r="FB7" s="105">
        <x:v>150</x:v>
      </x:c>
      <x:c r="FC7" s="107" t="s">
        <x:v>358</x:v>
      </x:c>
      <x:c r="FD7" s="107" t="s">
        <x:v>359</x:v>
      </x:c>
      <x:c r="FE7" s="107" t="s">
        <x:v>360</x:v>
      </x:c>
    </x:row>
    <x:row r="8" ht="22.950000762939453" customHeight="1">
      <x:c r="B8" s="107" t="s">
        <x:v>361</x:v>
      </x:c>
      <x:c r="C8" s="107"/>
      <x:c r="D8" s="107"/>
      <x:c r="E8" s="107"/>
      <x:c r="F8" s="107"/>
      <x:c r="G8" s="107"/>
      <x:c r="H8" s="107"/>
      <x:c r="I8" s="107"/>
      <x:c r="J8" s="107"/>
      <x:c r="K8" s="107"/>
      <x:c r="L8" s="107"/>
      <x:c r="M8" s="107"/>
      <x:c r="N8" s="107"/>
      <x:c r="O8" s="107"/>
      <x:c r="P8" s="107"/>
      <x:c r="Q8" s="107"/>
      <x:c r="R8" s="107"/>
      <x:c r="S8" s="107"/>
      <x:c r="T8" s="107"/>
      <x:c r="U8" s="107"/>
      <x:c r="V8" s="107"/>
      <x:c r="W8" s="107"/>
      <x:c r="X8" s="107"/>
      <x:c r="Y8" s="107"/>
      <x:c r="Z8" s="107"/>
      <x:c r="AA8" s="107"/>
      <x:c r="AB8" s="107"/>
      <x:c r="AC8" s="107"/>
      <x:c r="AD8" s="107"/>
      <x:c r="AE8" s="107"/>
      <x:c r="AF8" s="107"/>
      <x:c r="AG8" s="107"/>
      <x:c r="AH8" s="107"/>
      <x:c r="AI8" s="107"/>
      <x:c r="AJ8" s="107"/>
      <x:c r="AK8" s="107"/>
      <x:c r="AL8" s="107"/>
      <x:c r="AM8" s="107"/>
      <x:c r="AN8" s="107"/>
      <x:c r="AO8" s="107"/>
      <x:c r="AP8" s="107"/>
      <x:c r="AQ8" s="107"/>
      <x:c r="AR8" s="107"/>
      <x:c r="AS8" s="107"/>
      <x:c r="AT8" s="107"/>
      <x:c r="AU8" s="107"/>
      <x:c r="AV8" s="107"/>
      <x:c r="AW8" s="107"/>
      <x:c r="AX8" s="107"/>
      <x:c r="AY8" s="107"/>
      <x:c r="AZ8" s="107"/>
      <x:c r="BA8" s="107"/>
      <x:c r="BB8" s="107"/>
      <x:c r="BC8" s="107"/>
      <x:c r="BD8" s="107"/>
      <x:c r="BE8" s="107"/>
      <x:c r="BF8" s="107"/>
      <x:c r="BG8" s="107"/>
      <x:c r="BH8" s="107"/>
      <x:c r="BI8" s="107"/>
      <x:c r="BJ8" s="107"/>
      <x:c r="BK8" s="107"/>
      <x:c r="BL8" s="107"/>
      <x:c r="BM8" s="107"/>
      <x:c r="BN8" s="107"/>
      <x:c r="BO8" s="107"/>
      <x:c r="BP8" s="107"/>
      <x:c r="BQ8" s="107"/>
      <x:c r="BR8" s="107"/>
      <x:c r="BS8" s="107"/>
      <x:c r="BT8" s="107"/>
      <x:c r="BU8" s="107"/>
      <x:c r="BV8" s="107"/>
      <x:c r="BW8" s="107"/>
      <x:c r="BX8" s="107"/>
      <x:c r="BY8" s="107"/>
      <x:c r="BZ8" s="107"/>
      <x:c r="CA8" s="107"/>
      <x:c r="CB8" s="107"/>
      <x:c r="CC8" s="107"/>
      <x:c r="CD8" s="107"/>
      <x:c r="CE8" s="107"/>
      <x:c r="CF8" s="107"/>
      <x:c r="CG8" s="107"/>
      <x:c r="CH8" s="107"/>
      <x:c r="CI8" s="107"/>
      <x:c r="CJ8" s="107"/>
      <x:c r="CK8" s="107"/>
      <x:c r="CL8" s="107"/>
      <x:c r="CM8" s="107"/>
      <x:c r="CN8" s="107"/>
      <x:c r="CO8" s="107"/>
      <x:c r="CP8" s="107"/>
      <x:c r="CQ8" s="107"/>
      <x:c r="CR8" s="107"/>
      <x:c r="CS8" s="107"/>
      <x:c r="CT8" s="107"/>
      <x:c r="CU8" s="107"/>
      <x:c r="CV8" s="107"/>
      <x:c r="CW8" s="107"/>
      <x:c r="CX8" s="107"/>
      <x:c r="CY8" s="107"/>
      <x:c r="CZ8" s="107"/>
      <x:c r="DA8" s="107"/>
      <x:c r="DB8" s="107"/>
      <x:c r="DC8" s="107"/>
      <x:c r="DD8" s="107"/>
      <x:c r="DE8" s="107"/>
      <x:c r="DF8" s="107"/>
      <x:c r="DG8" s="107"/>
      <x:c r="DH8" s="107"/>
      <x:c r="DI8" s="107"/>
      <x:c r="DJ8" s="107"/>
      <x:c r="DK8" s="107"/>
      <x:c r="DL8" s="107"/>
      <x:c r="DM8" s="107"/>
      <x:c r="DN8" s="107"/>
      <x:c r="DO8" s="107"/>
      <x:c r="DP8" s="107"/>
      <x:c r="DQ8" s="107"/>
      <x:c r="DR8" s="107"/>
      <x:c r="DS8" s="107"/>
      <x:c r="DT8" s="107"/>
      <x:c r="DU8" s="107"/>
      <x:c r="DV8" s="107"/>
      <x:c r="DW8" s="107"/>
      <x:c r="DX8" s="107"/>
      <x:c r="DY8" s="107"/>
      <x:c r="DZ8" s="107"/>
      <x:c r="EA8" s="107"/>
      <x:c r="EB8" s="107"/>
      <x:c r="EC8" s="107"/>
      <x:c r="ED8" s="107"/>
      <x:c r="EE8" s="107"/>
      <x:c r="EF8" s="107"/>
      <x:c r="EG8" s="107"/>
      <x:c r="EH8" s="107"/>
      <x:c r="EI8" s="107"/>
      <x:c r="EJ8" s="107"/>
      <x:c r="EK8" s="107"/>
      <x:c r="EL8" s="107"/>
      <x:c r="EM8" s="107"/>
      <x:c r="EN8" s="107"/>
      <x:c r="EO8" s="107"/>
      <x:c r="EP8" s="107"/>
      <x:c r="EQ8" s="107"/>
      <x:c r="ER8" s="107"/>
      <x:c r="ES8" s="107"/>
      <x:c r="ET8" s="107"/>
      <x:c r="EU8" s="107"/>
      <x:c r="EV8" s="107"/>
      <x:c r="EW8" s="107"/>
      <x:c r="EX8" s="107"/>
      <x:c r="EY8" s="107"/>
      <x:c r="EZ8" s="107"/>
      <x:c r="FA8" s="107"/>
      <x:c r="FB8" s="107"/>
    </x:row>
    <x:row r="9" ht="22.049999237060547" customHeight="1">
      <x:c r="B9" t="str">
        <x:f>'04_CPM_Proyecto_Completo'!B6</x:f>
        <x:v>1.1</x:v>
      </x:c>
      <x:c r="C9" t="str">
        <x:f>'03_Rendimientos'!C6</x:f>
        <x:v>Instalación de faenas y cierre perimetral</x:v>
      </x:c>
      <x:c r="D9" t="str">
        <x:f>'03_Rendimientos'!E6</x:f>
        <x:v>lote</x:v>
      </x:c>
      <x:c r="E9" s="90" t="n">
        <x:f>'03_Rendimientos'!D6</x:f>
        <x:v>1</x:v>
      </x:c>
      <x:c r="F9" s="90" t="n">
        <x:f>IFERROR(G9/E9,0)</x:f>
        <x:v>10544902.499999998</x:v>
      </x:c>
      <x:c r="G9" s="90" t="n">
        <x:f>'07_Presupuesto'!D174*(1+'14_Parametros'!B8)</x:f>
        <x:v>10544902.499999998</x:v>
      </x:c>
      <x:c r="H9" t="n">
        <x:f>'03_Rendimientos'!K6</x:f>
        <x:v>6</x:v>
      </x:c>
      <x:c r="I9" s="108" t="n">
        <x:f>IF(AND(I$7&gt;=FC9,I$7&lt;=FD9),1,"")</x:f>
        <x:v>1</x:v>
      </x:c>
      <x:c r="J9" s="108" t="n">
        <x:f>IF(AND(J$7&gt;=FC9,J$7&lt;=FD9),1,"")</x:f>
        <x:v>1</x:v>
      </x:c>
      <x:c r="K9" s="108" t="n">
        <x:f>IF(AND(K$7&gt;=FC9,K$7&lt;=FD9),1,"")</x:f>
        <x:v>1</x:v>
      </x:c>
      <x:c r="L9" s="108" t="n">
        <x:f>IF(AND(L$7&gt;=FC9,L$7&lt;=FD9),1,"")</x:f>
        <x:v>1</x:v>
      </x:c>
      <x:c r="M9" s="108" t="n">
        <x:f>IF(AND(M$7&gt;=FC9,M$7&lt;=FD9),1,"")</x:f>
        <x:v>1</x:v>
      </x:c>
      <x:c r="N9" s="108" t="n">
        <x:f>IF(AND(N$7&gt;=FC9,N$7&lt;=FD9),1,"")</x:f>
        <x:v>1</x:v>
      </x:c>
      <x:c r="O9" s="108" t="str">
        <x:f>IF(AND(O$7&gt;=FC9,O$7&lt;=FD9),1,"")</x:f>
      </x:c>
      <x:c r="P9" s="108" t="str">
        <x:f>IF(AND(P$7&gt;=FC9,P$7&lt;=FD9),1,"")</x:f>
      </x:c>
      <x:c r="Q9" s="108" t="str">
        <x:f>IF(AND(Q$7&gt;=FC9,Q$7&lt;=FD9),1,"")</x:f>
      </x:c>
      <x:c r="R9" s="108" t="str">
        <x:f>IF(AND(R$7&gt;=FC9,R$7&lt;=FD9),1,"")</x:f>
      </x:c>
      <x:c r="S9" s="108" t="str">
        <x:f>IF(AND(S$7&gt;=FC9,S$7&lt;=FD9),1,"")</x:f>
      </x:c>
      <x:c r="T9" s="108" t="str">
        <x:f>IF(AND(T$7&gt;=FC9,T$7&lt;=FD9),1,"")</x:f>
      </x:c>
      <x:c r="U9" s="108" t="str">
        <x:f>IF(AND(U$7&gt;=FC9,U$7&lt;=FD9),1,"")</x:f>
      </x:c>
      <x:c r="V9" s="108" t="str">
        <x:f>IF(AND(V$7&gt;=FC9,V$7&lt;=FD9),1,"")</x:f>
      </x:c>
      <x:c r="W9" s="108" t="str">
        <x:f>IF(AND(W$7&gt;=FC9,W$7&lt;=FD9),1,"")</x:f>
      </x:c>
      <x:c r="X9" s="108" t="str">
        <x:f>IF(AND(X$7&gt;=FC9,X$7&lt;=FD9),1,"")</x:f>
      </x:c>
      <x:c r="Y9" s="108" t="str">
        <x:f>IF(AND(Y$7&gt;=FC9,Y$7&lt;=FD9),1,"")</x:f>
      </x:c>
      <x:c r="Z9" s="108" t="str">
        <x:f>IF(AND(Z$7&gt;=FC9,Z$7&lt;=FD9),1,"")</x:f>
      </x:c>
      <x:c r="AA9" s="108" t="str">
        <x:f>IF(AND(AA$7&gt;=FC9,AA$7&lt;=FD9),1,"")</x:f>
      </x:c>
      <x:c r="AB9" s="108" t="str">
        <x:f>IF(AND(AB$7&gt;=FC9,AB$7&lt;=FD9),1,"")</x:f>
      </x:c>
      <x:c r="AC9" s="108" t="str">
        <x:f>IF(AND(AC$7&gt;=FC9,AC$7&lt;=FD9),1,"")</x:f>
      </x:c>
      <x:c r="AD9" s="108" t="str">
        <x:f>IF(AND(AD$7&gt;=FC9,AD$7&lt;=FD9),1,"")</x:f>
      </x:c>
      <x:c r="AE9" s="108" t="str">
        <x:f>IF(AND(AE$7&gt;=FC9,AE$7&lt;=FD9),1,"")</x:f>
      </x:c>
      <x:c r="AF9" s="108" t="str">
        <x:f>IF(AND(AF$7&gt;=FC9,AF$7&lt;=FD9),1,"")</x:f>
      </x:c>
      <x:c r="AG9" s="108" t="str">
        <x:f>IF(AND(AG$7&gt;=FC9,AG$7&lt;=FD9),1,"")</x:f>
      </x:c>
      <x:c r="AH9" s="108" t="str">
        <x:f>IF(AND(AH$7&gt;=FC9,AH$7&lt;=FD9),1,"")</x:f>
      </x:c>
      <x:c r="AI9" s="108" t="str">
        <x:f>IF(AND(AI$7&gt;=FC9,AI$7&lt;=FD9),1,"")</x:f>
      </x:c>
      <x:c r="AJ9" s="108" t="str">
        <x:f>IF(AND(AJ$7&gt;=FC9,AJ$7&lt;=FD9),1,"")</x:f>
      </x:c>
      <x:c r="AK9" s="108" t="str">
        <x:f>IF(AND(AK$7&gt;=FC9,AK$7&lt;=FD9),1,"")</x:f>
      </x:c>
      <x:c r="AL9" s="108" t="str">
        <x:f>IF(AND(AL$7&gt;=FC9,AL$7&lt;=FD9),1,"")</x:f>
      </x:c>
      <x:c r="AM9" s="108" t="str">
        <x:f>IF(AND(AM$7&gt;=FC9,AM$7&lt;=FD9),1,"")</x:f>
      </x:c>
      <x:c r="AN9" s="108" t="str">
        <x:f>IF(AND(AN$7&gt;=FC9,AN$7&lt;=FD9),1,"")</x:f>
      </x:c>
      <x:c r="AO9" s="108" t="str">
        <x:f>IF(AND(AO$7&gt;=FC9,AO$7&lt;=FD9),1,"")</x:f>
      </x:c>
      <x:c r="AP9" s="108" t="str">
        <x:f>IF(AND(AP$7&gt;=FC9,AP$7&lt;=FD9),1,"")</x:f>
      </x:c>
      <x:c r="AQ9" s="108" t="str">
        <x:f>IF(AND(AQ$7&gt;=FC9,AQ$7&lt;=FD9),1,"")</x:f>
      </x:c>
      <x:c r="AR9" s="108" t="str">
        <x:f>IF(AND(AR$7&gt;=FC9,AR$7&lt;=FD9),1,"")</x:f>
      </x:c>
      <x:c r="AS9" s="108" t="str">
        <x:f>IF(AND(AS$7&gt;=FC9,AS$7&lt;=FD9),1,"")</x:f>
      </x:c>
      <x:c r="AT9" s="108" t="str">
        <x:f>IF(AND(AT$7&gt;=FC9,AT$7&lt;=FD9),1,"")</x:f>
      </x:c>
      <x:c r="AU9" s="108" t="str">
        <x:f>IF(AND(AU$7&gt;=FC9,AU$7&lt;=FD9),1,"")</x:f>
      </x:c>
      <x:c r="AV9" s="108" t="str">
        <x:f>IF(AND(AV$7&gt;=FC9,AV$7&lt;=FD9),1,"")</x:f>
      </x:c>
      <x:c r="AW9" s="108" t="str">
        <x:f>IF(AND(AW$7&gt;=FC9,AW$7&lt;=FD9),1,"")</x:f>
      </x:c>
      <x:c r="AX9" s="108" t="str">
        <x:f>IF(AND(AX$7&gt;=FC9,AX$7&lt;=FD9),1,"")</x:f>
      </x:c>
      <x:c r="AY9" s="108" t="str">
        <x:f>IF(AND(AY$7&gt;=FC9,AY$7&lt;=FD9),1,"")</x:f>
      </x:c>
      <x:c r="AZ9" s="108" t="str">
        <x:f>IF(AND(AZ$7&gt;=FC9,AZ$7&lt;=FD9),1,"")</x:f>
      </x:c>
      <x:c r="BA9" s="108" t="str">
        <x:f>IF(AND(BA$7&gt;=FC9,BA$7&lt;=FD9),1,"")</x:f>
      </x:c>
      <x:c r="BB9" s="108" t="str">
        <x:f>IF(AND(BB$7&gt;=FC9,BB$7&lt;=FD9),1,"")</x:f>
      </x:c>
      <x:c r="BC9" s="108" t="str">
        <x:f>IF(AND(BC$7&gt;=FC9,BC$7&lt;=FD9),1,"")</x:f>
      </x:c>
      <x:c r="BD9" s="108" t="str">
        <x:f>IF(AND(BD$7&gt;=FC9,BD$7&lt;=FD9),1,"")</x:f>
      </x:c>
      <x:c r="BE9" s="108" t="str">
        <x:f>IF(AND(BE$7&gt;=FC9,BE$7&lt;=FD9),1,"")</x:f>
      </x:c>
      <x:c r="BF9" s="108" t="str">
        <x:f>IF(AND(BF$7&gt;=FC9,BF$7&lt;=FD9),1,"")</x:f>
      </x:c>
      <x:c r="BG9" s="108" t="str">
        <x:f>IF(AND(BG$7&gt;=FC9,BG$7&lt;=FD9),1,"")</x:f>
      </x:c>
      <x:c r="BH9" s="108" t="str">
        <x:f>IF(AND(BH$7&gt;=FC9,BH$7&lt;=FD9),1,"")</x:f>
      </x:c>
      <x:c r="BI9" s="108" t="str">
        <x:f>IF(AND(BI$7&gt;=FC9,BI$7&lt;=FD9),1,"")</x:f>
      </x:c>
      <x:c r="BJ9" s="108" t="str">
        <x:f>IF(AND(BJ$7&gt;=FC9,BJ$7&lt;=FD9),1,"")</x:f>
      </x:c>
      <x:c r="BK9" s="108" t="str">
        <x:f>IF(AND(BK$7&gt;=FC9,BK$7&lt;=FD9),1,"")</x:f>
      </x:c>
      <x:c r="BL9" s="108" t="str">
        <x:f>IF(AND(BL$7&gt;=FC9,BL$7&lt;=FD9),1,"")</x:f>
      </x:c>
      <x:c r="BM9" s="108" t="str">
        <x:f>IF(AND(BM$7&gt;=FC9,BM$7&lt;=FD9),1,"")</x:f>
      </x:c>
      <x:c r="BN9" s="108" t="str">
        <x:f>IF(AND(BN$7&gt;=FC9,BN$7&lt;=FD9),1,"")</x:f>
      </x:c>
      <x:c r="BO9" s="108" t="str">
        <x:f>IF(AND(BO$7&gt;=FC9,BO$7&lt;=FD9),1,"")</x:f>
      </x:c>
      <x:c r="BP9" s="108" t="str">
        <x:f>IF(AND(BP$7&gt;=FC9,BP$7&lt;=FD9),1,"")</x:f>
      </x:c>
      <x:c r="BQ9" s="108" t="str">
        <x:f>IF(AND(BQ$7&gt;=FC9,BQ$7&lt;=FD9),1,"")</x:f>
      </x:c>
      <x:c r="BR9" s="108" t="str">
        <x:f>IF(AND(BR$7&gt;=FC9,BR$7&lt;=FD9),1,"")</x:f>
      </x:c>
      <x:c r="BS9" s="108" t="str">
        <x:f>IF(AND(BS$7&gt;=FC9,BS$7&lt;=FD9),1,"")</x:f>
      </x:c>
      <x:c r="BT9" s="108" t="str">
        <x:f>IF(AND(BT$7&gt;=FC9,BT$7&lt;=FD9),1,"")</x:f>
      </x:c>
      <x:c r="BU9" s="108" t="str">
        <x:f>IF(AND(BU$7&gt;=FC9,BU$7&lt;=FD9),1,"")</x:f>
      </x:c>
      <x:c r="BV9" s="108" t="str">
        <x:f>IF(AND(BV$7&gt;=FC9,BV$7&lt;=FD9),1,"")</x:f>
      </x:c>
      <x:c r="BW9" s="108" t="str">
        <x:f>IF(AND(BW$7&gt;=FC9,BW$7&lt;=FD9),1,"")</x:f>
      </x:c>
      <x:c r="BX9" s="108" t="str">
        <x:f>IF(AND(BX$7&gt;=FC9,BX$7&lt;=FD9),1,"")</x:f>
      </x:c>
      <x:c r="BY9" s="108" t="str">
        <x:f>IF(AND(BY$7&gt;=FC9,BY$7&lt;=FD9),1,"")</x:f>
      </x:c>
      <x:c r="BZ9" s="108" t="str">
        <x:f>IF(AND(BZ$7&gt;=FC9,BZ$7&lt;=FD9),1,"")</x:f>
      </x:c>
      <x:c r="CA9" s="108" t="str">
        <x:f>IF(AND(CA$7&gt;=FC9,CA$7&lt;=FD9),1,"")</x:f>
      </x:c>
      <x:c r="CB9" s="108" t="str">
        <x:f>IF(AND(CB$7&gt;=FC9,CB$7&lt;=FD9),1,"")</x:f>
      </x:c>
      <x:c r="CC9" s="108" t="str">
        <x:f>IF(AND(CC$7&gt;=FC9,CC$7&lt;=FD9),1,"")</x:f>
      </x:c>
      <x:c r="CD9" s="108" t="str">
        <x:f>IF(AND(CD$7&gt;=FC9,CD$7&lt;=FD9),1,"")</x:f>
      </x:c>
      <x:c r="CE9" s="108" t="str">
        <x:f>IF(AND(CE$7&gt;=FC9,CE$7&lt;=FD9),1,"")</x:f>
      </x:c>
      <x:c r="CF9" s="108" t="str">
        <x:f>IF(AND(CF$7&gt;=FC9,CF$7&lt;=FD9),1,"")</x:f>
      </x:c>
      <x:c r="CG9" s="108" t="str">
        <x:f>IF(AND(CG$7&gt;=FC9,CG$7&lt;=FD9),1,"")</x:f>
      </x:c>
      <x:c r="CH9" s="108" t="str">
        <x:f>IF(AND(CH$7&gt;=FC9,CH$7&lt;=FD9),1,"")</x:f>
      </x:c>
      <x:c r="CI9" s="108" t="str">
        <x:f>IF(AND(CI$7&gt;=FC9,CI$7&lt;=FD9),1,"")</x:f>
      </x:c>
      <x:c r="CJ9" s="108" t="str">
        <x:f>IF(AND(CJ$7&gt;=FC9,CJ$7&lt;=FD9),1,"")</x:f>
      </x:c>
      <x:c r="CK9" s="108" t="str">
        <x:f>IF(AND(CK$7&gt;=FC9,CK$7&lt;=FD9),1,"")</x:f>
      </x:c>
      <x:c r="CL9" s="108" t="str">
        <x:f>IF(AND(CL$7&gt;=FC9,CL$7&lt;=FD9),1,"")</x:f>
      </x:c>
      <x:c r="CM9" s="108" t="str">
        <x:f>IF(AND(CM$7&gt;=FC9,CM$7&lt;=FD9),1,"")</x:f>
      </x:c>
      <x:c r="CN9" s="108" t="str">
        <x:f>IF(AND(CN$7&gt;=FC9,CN$7&lt;=FD9),1,"")</x:f>
      </x:c>
      <x:c r="CO9" s="108" t="str">
        <x:f>IF(AND(CO$7&gt;=FC9,CO$7&lt;=FD9),1,"")</x:f>
      </x:c>
      <x:c r="CP9" s="108" t="str">
        <x:f>IF(AND(CP$7&gt;=FC9,CP$7&lt;=FD9),1,"")</x:f>
      </x:c>
      <x:c r="CQ9" s="108" t="str">
        <x:f>IF(AND(CQ$7&gt;=FC9,CQ$7&lt;=FD9),1,"")</x:f>
      </x:c>
      <x:c r="CR9" s="108" t="str">
        <x:f>IF(AND(CR$7&gt;=FC9,CR$7&lt;=FD9),1,"")</x:f>
      </x:c>
      <x:c r="CS9" s="108" t="str">
        <x:f>IF(AND(CS$7&gt;=FC9,CS$7&lt;=FD9),1,"")</x:f>
      </x:c>
      <x:c r="CT9" s="108" t="str">
        <x:f>IF(AND(CT$7&gt;=FC9,CT$7&lt;=FD9),1,"")</x:f>
      </x:c>
      <x:c r="CU9" s="108" t="str">
        <x:f>IF(AND(CU$7&gt;=FC9,CU$7&lt;=FD9),1,"")</x:f>
      </x:c>
      <x:c r="CV9" s="108" t="str">
        <x:f>IF(AND(CV$7&gt;=FC9,CV$7&lt;=FD9),1,"")</x:f>
      </x:c>
      <x:c r="CW9" s="108" t="str">
        <x:f>IF(AND(CW$7&gt;=FC9,CW$7&lt;=FD9),1,"")</x:f>
      </x:c>
      <x:c r="CX9" s="108" t="str">
        <x:f>IF(AND(CX$7&gt;=FC9,CX$7&lt;=FD9),1,"")</x:f>
      </x:c>
      <x:c r="CY9" s="108" t="str">
        <x:f>IF(AND(CY$7&gt;=FC9,CY$7&lt;=FD9),1,"")</x:f>
      </x:c>
      <x:c r="CZ9" s="108" t="str">
        <x:f>IF(AND(CZ$7&gt;=FC9,CZ$7&lt;=FD9),1,"")</x:f>
      </x:c>
      <x:c r="DA9" s="108" t="str">
        <x:f>IF(AND(DA$7&gt;=FC9,DA$7&lt;=FD9),1,"")</x:f>
      </x:c>
      <x:c r="DB9" s="108" t="str">
        <x:f>IF(AND(DB$7&gt;=FC9,DB$7&lt;=FD9),1,"")</x:f>
      </x:c>
      <x:c r="DC9" s="108" t="str">
        <x:f>IF(AND(DC$7&gt;=FC9,DC$7&lt;=FD9),1,"")</x:f>
      </x:c>
      <x:c r="DD9" s="108" t="str">
        <x:f>IF(AND(DD$7&gt;=FC9,DD$7&lt;=FD9),1,"")</x:f>
      </x:c>
      <x:c r="DE9" s="108" t="str">
        <x:f>IF(AND(DE$7&gt;=FC9,DE$7&lt;=FD9),1,"")</x:f>
      </x:c>
      <x:c r="DF9" s="108" t="str">
        <x:f>IF(AND(DF$7&gt;=FC9,DF$7&lt;=FD9),1,"")</x:f>
      </x:c>
      <x:c r="DG9" s="108" t="str">
        <x:f>IF(AND(DG$7&gt;=FC9,DG$7&lt;=FD9),1,"")</x:f>
      </x:c>
      <x:c r="DH9" s="108" t="str">
        <x:f>IF(AND(DH$7&gt;=FC9,DH$7&lt;=FD9),1,"")</x:f>
      </x:c>
      <x:c r="DI9" s="108" t="str">
        <x:f>IF(AND(DI$7&gt;=FC9,DI$7&lt;=FD9),1,"")</x:f>
      </x:c>
      <x:c r="DJ9" s="108" t="str">
        <x:f>IF(AND(DJ$7&gt;=FC9,DJ$7&lt;=FD9),1,"")</x:f>
      </x:c>
      <x:c r="DK9" s="108" t="str">
        <x:f>IF(AND(DK$7&gt;=FC9,DK$7&lt;=FD9),1,"")</x:f>
      </x:c>
      <x:c r="DL9" s="108" t="str">
        <x:f>IF(AND(DL$7&gt;=FC9,DL$7&lt;=FD9),1,"")</x:f>
      </x:c>
      <x:c r="DM9" s="108" t="str">
        <x:f>IF(AND(DM$7&gt;=FC9,DM$7&lt;=FD9),1,"")</x:f>
      </x:c>
      <x:c r="DN9" s="108" t="str">
        <x:f>IF(AND(DN$7&gt;=FC9,DN$7&lt;=FD9),1,"")</x:f>
      </x:c>
      <x:c r="DO9" s="108" t="str">
        <x:f>IF(AND(DO$7&gt;=FC9,DO$7&lt;=FD9),1,"")</x:f>
      </x:c>
      <x:c r="DP9" s="108" t="str">
        <x:f>IF(AND(DP$7&gt;=FC9,DP$7&lt;=FD9),1,"")</x:f>
      </x:c>
      <x:c r="DQ9" s="108" t="str">
        <x:f>IF(AND(DQ$7&gt;=FC9,DQ$7&lt;=FD9),1,"")</x:f>
      </x:c>
      <x:c r="DR9" s="108" t="str">
        <x:f>IF(AND(DR$7&gt;=FC9,DR$7&lt;=FD9),1,"")</x:f>
      </x:c>
      <x:c r="DS9" s="108" t="str">
        <x:f>IF(AND(DS$7&gt;=FC9,DS$7&lt;=FD9),1,"")</x:f>
      </x:c>
      <x:c r="DT9" s="108" t="str">
        <x:f>IF(AND(DT$7&gt;=FC9,DT$7&lt;=FD9),1,"")</x:f>
      </x:c>
      <x:c r="DU9" s="108" t="str">
        <x:f>IF(AND(DU$7&gt;=FC9,DU$7&lt;=FD9),1,"")</x:f>
      </x:c>
      <x:c r="DV9" s="108" t="str">
        <x:f>IF(AND(DV$7&gt;=FC9,DV$7&lt;=FD9),1,"")</x:f>
      </x:c>
      <x:c r="DW9" s="108" t="str">
        <x:f>IF(AND(DW$7&gt;=FC9,DW$7&lt;=FD9),1,"")</x:f>
      </x:c>
      <x:c r="DX9" s="108" t="str">
        <x:f>IF(AND(DX$7&gt;=FC9,DX$7&lt;=FD9),1,"")</x:f>
      </x:c>
      <x:c r="DY9" s="108" t="str">
        <x:f>IF(AND(DY$7&gt;=FC9,DY$7&lt;=FD9),1,"")</x:f>
      </x:c>
      <x:c r="DZ9" s="108" t="str">
        <x:f>IF(AND(DZ$7&gt;=FC9,DZ$7&lt;=FD9),1,"")</x:f>
      </x:c>
      <x:c r="EA9" s="108" t="str">
        <x:f>IF(AND(EA$7&gt;=FC9,EA$7&lt;=FD9),1,"")</x:f>
      </x:c>
      <x:c r="EB9" s="108" t="str">
        <x:f>IF(AND(EB$7&gt;=FC9,EB$7&lt;=FD9),1,"")</x:f>
      </x:c>
      <x:c r="EC9" s="108" t="str">
        <x:f>IF(AND(EC$7&gt;=FC9,EC$7&lt;=FD9),1,"")</x:f>
      </x:c>
      <x:c r="ED9" s="108" t="str">
        <x:f>IF(AND(ED$7&gt;=FC9,ED$7&lt;=FD9),1,"")</x:f>
      </x:c>
      <x:c r="EE9" s="108" t="str">
        <x:f>IF(AND(EE$7&gt;=FC9,EE$7&lt;=FD9),1,"")</x:f>
      </x:c>
      <x:c r="EF9" s="108" t="str">
        <x:f>IF(AND(EF$7&gt;=FC9,EF$7&lt;=FD9),1,"")</x:f>
      </x:c>
      <x:c r="EG9" s="108" t="str">
        <x:f>IF(AND(EG$7&gt;=FC9,EG$7&lt;=FD9),1,"")</x:f>
      </x:c>
      <x:c r="EH9" s="108" t="str">
        <x:f>IF(AND(EH$7&gt;=FC9,EH$7&lt;=FD9),1,"")</x:f>
      </x:c>
      <x:c r="EI9" s="108" t="str">
        <x:f>IF(AND(EI$7&gt;=FC9,EI$7&lt;=FD9),1,"")</x:f>
      </x:c>
      <x:c r="EJ9" s="108" t="str">
        <x:f>IF(AND(EJ$7&gt;=FC9,EJ$7&lt;=FD9),1,"")</x:f>
      </x:c>
      <x:c r="EK9" s="108" t="str">
        <x:f>IF(AND(EK$7&gt;=FC9,EK$7&lt;=FD9),1,"")</x:f>
      </x:c>
      <x:c r="EL9" s="108" t="str">
        <x:f>IF(AND(EL$7&gt;=FC9,EL$7&lt;=FD9),1,"")</x:f>
      </x:c>
      <x:c r="EM9" s="108" t="str">
        <x:f>IF(AND(EM$7&gt;=FC9,EM$7&lt;=FD9),1,"")</x:f>
      </x:c>
      <x:c r="EN9" s="108" t="str">
        <x:f>IF(AND(EN$7&gt;=FC9,EN$7&lt;=FD9),1,"")</x:f>
      </x:c>
      <x:c r="EO9" s="108" t="str">
        <x:f>IF(AND(EO$7&gt;=FC9,EO$7&lt;=FD9),1,"")</x:f>
      </x:c>
      <x:c r="EP9" s="108" t="str">
        <x:f>IF(AND(EP$7&gt;=FC9,EP$7&lt;=FD9),1,"")</x:f>
      </x:c>
      <x:c r="EQ9" s="108" t="str">
        <x:f>IF(AND(EQ$7&gt;=FC9,EQ$7&lt;=FD9),1,"")</x:f>
      </x:c>
      <x:c r="ER9" s="108" t="str">
        <x:f>IF(AND(ER$7&gt;=FC9,ER$7&lt;=FD9),1,"")</x:f>
      </x:c>
      <x:c r="ES9" s="108" t="str">
        <x:f>IF(AND(ES$7&gt;=FC9,ES$7&lt;=FD9),1,"")</x:f>
      </x:c>
      <x:c r="ET9" s="108" t="str">
        <x:f>IF(AND(ET$7&gt;=FC9,ET$7&lt;=FD9),1,"")</x:f>
      </x:c>
      <x:c r="EU9" s="108" t="str">
        <x:f>IF(AND(EU$7&gt;=FC9,EU$7&lt;=FD9),1,"")</x:f>
      </x:c>
      <x:c r="EV9" s="108" t="str">
        <x:f>IF(AND(EV$7&gt;=FC9,EV$7&lt;=FD9),1,"")</x:f>
      </x:c>
      <x:c r="EW9" s="108" t="str">
        <x:f>IF(AND(EW$7&gt;=FC9,EW$7&lt;=FD9),1,"")</x:f>
      </x:c>
      <x:c r="EX9" s="108" t="str">
        <x:f>IF(AND(EX$7&gt;=FC9,EX$7&lt;=FD9),1,"")</x:f>
      </x:c>
      <x:c r="EY9" s="108" t="str">
        <x:f>IF(AND(EY$7&gt;=FC9,EY$7&lt;=FD9),1,"")</x:f>
      </x:c>
      <x:c r="EZ9" s="108" t="str">
        <x:f>IF(AND(EZ$7&gt;=FC9,EZ$7&lt;=FD9),1,"")</x:f>
      </x:c>
      <x:c r="FA9" s="108" t="str">
        <x:f>IF(AND(FA$7&gt;=FC9,FA$7&lt;=FD9),1,"")</x:f>
      </x:c>
      <x:c r="FB9" s="108" t="str">
        <x:f>IF(AND(FB$7&gt;=FC9,FB$7&lt;=FD9),1,"")</x:f>
      </x:c>
      <x:c r="FC9" t="n">
        <x:f>'07_Presupuesto'!F174-'14_Parametros'!$B$5+1</x:f>
        <x:v>1</x:v>
      </x:c>
      <x:c r="FD9" t="n">
        <x:f>'07_Presupuesto'!G174-'14_Parametros'!$B$5+1</x:f>
        <x:v>6</x:v>
      </x:c>
      <x:c r="FE9" s="98" t="n">
        <x:f>'07_Presupuesto'!E174</x:f>
        <x:v>0.011103669498396137</x:v>
      </x:c>
    </x:row>
    <x:row r="10" ht="22.049999237060547" customHeight="1">
      <x:c r="B10" s="109" t="str">
        <x:f>'04_CPM_Proyecto_Completo'!B7</x:f>
        <x:v>1.2</x:v>
      </x:c>
      <x:c r="C10" s="109" t="str">
        <x:f>'03_Rendimientos'!C7</x:f>
        <x:v>Replanteo y nivelación del área de trabajo</x:v>
      </x:c>
      <x:c r="D10" s="109" t="str">
        <x:f>'03_Rendimientos'!E7</x:f>
        <x:v>m2</x:v>
      </x:c>
      <x:c r="E10" s="110" t="n">
        <x:f>'03_Rendimientos'!D7</x:f>
        <x:v>180</x:v>
      </x:c>
      <x:c r="F10" s="110" t="n">
        <x:f>IFERROR(G10/E10,0)</x:f>
        <x:v>6482.4375</x:v>
      </x:c>
      <x:c r="G10" s="110" t="n">
        <x:f>'07_Presupuesto'!D175*(1+'14_Parametros'!B8)</x:f>
        <x:v>1166838.75</x:v>
      </x:c>
      <x:c r="H10" s="109" t="n">
        <x:f>'03_Rendimientos'!K7</x:f>
        <x:v>5</x:v>
      </x:c>
      <x:c r="I10" s="111" t="str">
        <x:f>IF(AND(I$7&gt;=FC10,I$7&lt;=FD10),1,"")</x:f>
      </x:c>
      <x:c r="J10" s="111" t="str">
        <x:f>IF(AND(J$7&gt;=FC10,J$7&lt;=FD10),1,"")</x:f>
      </x:c>
      <x:c r="K10" s="111" t="str">
        <x:f>IF(AND(K$7&gt;=FC10,K$7&lt;=FD10),1,"")</x:f>
      </x:c>
      <x:c r="L10" s="111" t="str">
        <x:f>IF(AND(L$7&gt;=FC10,L$7&lt;=FD10),1,"")</x:f>
      </x:c>
      <x:c r="M10" s="111" t="str">
        <x:f>IF(AND(M$7&gt;=FC10,M$7&lt;=FD10),1,"")</x:f>
      </x:c>
      <x:c r="N10" s="111" t="str">
        <x:f>IF(AND(N$7&gt;=FC10,N$7&lt;=FD10),1,"")</x:f>
      </x:c>
      <x:c r="O10" s="111" t="n">
        <x:f>IF(AND(O$7&gt;=FC10,O$7&lt;=FD10),1,"")</x:f>
        <x:v>1</x:v>
      </x:c>
      <x:c r="P10" s="111" t="n">
        <x:f>IF(AND(P$7&gt;=FC10,P$7&lt;=FD10),1,"")</x:f>
        <x:v>1</x:v>
      </x:c>
      <x:c r="Q10" s="111" t="n">
        <x:f>IF(AND(Q$7&gt;=FC10,Q$7&lt;=FD10),1,"")</x:f>
        <x:v>1</x:v>
      </x:c>
      <x:c r="R10" s="111" t="n">
        <x:f>IF(AND(R$7&gt;=FC10,R$7&lt;=FD10),1,"")</x:f>
        <x:v>1</x:v>
      </x:c>
      <x:c r="S10" s="111" t="n">
        <x:f>IF(AND(S$7&gt;=FC10,S$7&lt;=FD10),1,"")</x:f>
        <x:v>1</x:v>
      </x:c>
      <x:c r="T10" s="111" t="str">
        <x:f>IF(AND(T$7&gt;=FC10,T$7&lt;=FD10),1,"")</x:f>
      </x:c>
      <x:c r="U10" s="111" t="str">
        <x:f>IF(AND(U$7&gt;=FC10,U$7&lt;=FD10),1,"")</x:f>
      </x:c>
      <x:c r="V10" s="111" t="str">
        <x:f>IF(AND(V$7&gt;=FC10,V$7&lt;=FD10),1,"")</x:f>
      </x:c>
      <x:c r="W10" s="111" t="str">
        <x:f>IF(AND(W$7&gt;=FC10,W$7&lt;=FD10),1,"")</x:f>
      </x:c>
      <x:c r="X10" s="111" t="str">
        <x:f>IF(AND(X$7&gt;=FC10,X$7&lt;=FD10),1,"")</x:f>
      </x:c>
      <x:c r="Y10" s="111" t="str">
        <x:f>IF(AND(Y$7&gt;=FC10,Y$7&lt;=FD10),1,"")</x:f>
      </x:c>
      <x:c r="Z10" s="111" t="str">
        <x:f>IF(AND(Z$7&gt;=FC10,Z$7&lt;=FD10),1,"")</x:f>
      </x:c>
      <x:c r="AA10" s="111" t="str">
        <x:f>IF(AND(AA$7&gt;=FC10,AA$7&lt;=FD10),1,"")</x:f>
      </x:c>
      <x:c r="AB10" s="111" t="str">
        <x:f>IF(AND(AB$7&gt;=FC10,AB$7&lt;=FD10),1,"")</x:f>
      </x:c>
      <x:c r="AC10" s="111" t="str">
        <x:f>IF(AND(AC$7&gt;=FC10,AC$7&lt;=FD10),1,"")</x:f>
      </x:c>
      <x:c r="AD10" s="111" t="str">
        <x:f>IF(AND(AD$7&gt;=FC10,AD$7&lt;=FD10),1,"")</x:f>
      </x:c>
      <x:c r="AE10" s="111" t="str">
        <x:f>IF(AND(AE$7&gt;=FC10,AE$7&lt;=FD10),1,"")</x:f>
      </x:c>
      <x:c r="AF10" s="111" t="str">
        <x:f>IF(AND(AF$7&gt;=FC10,AF$7&lt;=FD10),1,"")</x:f>
      </x:c>
      <x:c r="AG10" s="111" t="str">
        <x:f>IF(AND(AG$7&gt;=FC10,AG$7&lt;=FD10),1,"")</x:f>
      </x:c>
      <x:c r="AH10" s="111" t="str">
        <x:f>IF(AND(AH$7&gt;=FC10,AH$7&lt;=FD10),1,"")</x:f>
      </x:c>
      <x:c r="AI10" s="111" t="str">
        <x:f>IF(AND(AI$7&gt;=FC10,AI$7&lt;=FD10),1,"")</x:f>
      </x:c>
      <x:c r="AJ10" s="111" t="str">
        <x:f>IF(AND(AJ$7&gt;=FC10,AJ$7&lt;=FD10),1,"")</x:f>
      </x:c>
      <x:c r="AK10" s="111" t="str">
        <x:f>IF(AND(AK$7&gt;=FC10,AK$7&lt;=FD10),1,"")</x:f>
      </x:c>
      <x:c r="AL10" s="111" t="str">
        <x:f>IF(AND(AL$7&gt;=FC10,AL$7&lt;=FD10),1,"")</x:f>
      </x:c>
      <x:c r="AM10" s="111" t="str">
        <x:f>IF(AND(AM$7&gt;=FC10,AM$7&lt;=FD10),1,"")</x:f>
      </x:c>
      <x:c r="AN10" s="111" t="str">
        <x:f>IF(AND(AN$7&gt;=FC10,AN$7&lt;=FD10),1,"")</x:f>
      </x:c>
      <x:c r="AO10" s="111" t="str">
        <x:f>IF(AND(AO$7&gt;=FC10,AO$7&lt;=FD10),1,"")</x:f>
      </x:c>
      <x:c r="AP10" s="111" t="str">
        <x:f>IF(AND(AP$7&gt;=FC10,AP$7&lt;=FD10),1,"")</x:f>
      </x:c>
      <x:c r="AQ10" s="111" t="str">
        <x:f>IF(AND(AQ$7&gt;=FC10,AQ$7&lt;=FD10),1,"")</x:f>
      </x:c>
      <x:c r="AR10" s="111" t="str">
        <x:f>IF(AND(AR$7&gt;=FC10,AR$7&lt;=FD10),1,"")</x:f>
      </x:c>
      <x:c r="AS10" s="111" t="str">
        <x:f>IF(AND(AS$7&gt;=FC10,AS$7&lt;=FD10),1,"")</x:f>
      </x:c>
      <x:c r="AT10" s="111" t="str">
        <x:f>IF(AND(AT$7&gt;=FC10,AT$7&lt;=FD10),1,"")</x:f>
      </x:c>
      <x:c r="AU10" s="111" t="str">
        <x:f>IF(AND(AU$7&gt;=FC10,AU$7&lt;=FD10),1,"")</x:f>
      </x:c>
      <x:c r="AV10" s="111" t="str">
        <x:f>IF(AND(AV$7&gt;=FC10,AV$7&lt;=FD10),1,"")</x:f>
      </x:c>
      <x:c r="AW10" s="111" t="str">
        <x:f>IF(AND(AW$7&gt;=FC10,AW$7&lt;=FD10),1,"")</x:f>
      </x:c>
      <x:c r="AX10" s="111" t="str">
        <x:f>IF(AND(AX$7&gt;=FC10,AX$7&lt;=FD10),1,"")</x:f>
      </x:c>
      <x:c r="AY10" s="111" t="str">
        <x:f>IF(AND(AY$7&gt;=FC10,AY$7&lt;=FD10),1,"")</x:f>
      </x:c>
      <x:c r="AZ10" s="111" t="str">
        <x:f>IF(AND(AZ$7&gt;=FC10,AZ$7&lt;=FD10),1,"")</x:f>
      </x:c>
      <x:c r="BA10" s="111" t="str">
        <x:f>IF(AND(BA$7&gt;=FC10,BA$7&lt;=FD10),1,"")</x:f>
      </x:c>
      <x:c r="BB10" s="111" t="str">
        <x:f>IF(AND(BB$7&gt;=FC10,BB$7&lt;=FD10),1,"")</x:f>
      </x:c>
      <x:c r="BC10" s="111" t="str">
        <x:f>IF(AND(BC$7&gt;=FC10,BC$7&lt;=FD10),1,"")</x:f>
      </x:c>
      <x:c r="BD10" s="111" t="str">
        <x:f>IF(AND(BD$7&gt;=FC10,BD$7&lt;=FD10),1,"")</x:f>
      </x:c>
      <x:c r="BE10" s="111" t="str">
        <x:f>IF(AND(BE$7&gt;=FC10,BE$7&lt;=FD10),1,"")</x:f>
      </x:c>
      <x:c r="BF10" s="111" t="str">
        <x:f>IF(AND(BF$7&gt;=FC10,BF$7&lt;=FD10),1,"")</x:f>
      </x:c>
      <x:c r="BG10" s="111" t="str">
        <x:f>IF(AND(BG$7&gt;=FC10,BG$7&lt;=FD10),1,"")</x:f>
      </x:c>
      <x:c r="BH10" s="111" t="str">
        <x:f>IF(AND(BH$7&gt;=FC10,BH$7&lt;=FD10),1,"")</x:f>
      </x:c>
      <x:c r="BI10" s="111" t="str">
        <x:f>IF(AND(BI$7&gt;=FC10,BI$7&lt;=FD10),1,"")</x:f>
      </x:c>
      <x:c r="BJ10" s="111" t="str">
        <x:f>IF(AND(BJ$7&gt;=FC10,BJ$7&lt;=FD10),1,"")</x:f>
      </x:c>
      <x:c r="BK10" s="111" t="str">
        <x:f>IF(AND(BK$7&gt;=FC10,BK$7&lt;=FD10),1,"")</x:f>
      </x:c>
      <x:c r="BL10" s="111" t="str">
        <x:f>IF(AND(BL$7&gt;=FC10,BL$7&lt;=FD10),1,"")</x:f>
      </x:c>
      <x:c r="BM10" s="111" t="str">
        <x:f>IF(AND(BM$7&gt;=FC10,BM$7&lt;=FD10),1,"")</x:f>
      </x:c>
      <x:c r="BN10" s="111" t="str">
        <x:f>IF(AND(BN$7&gt;=FC10,BN$7&lt;=FD10),1,"")</x:f>
      </x:c>
      <x:c r="BO10" s="111" t="str">
        <x:f>IF(AND(BO$7&gt;=FC10,BO$7&lt;=FD10),1,"")</x:f>
      </x:c>
      <x:c r="BP10" s="111" t="str">
        <x:f>IF(AND(BP$7&gt;=FC10,BP$7&lt;=FD10),1,"")</x:f>
      </x:c>
      <x:c r="BQ10" s="111" t="str">
        <x:f>IF(AND(BQ$7&gt;=FC10,BQ$7&lt;=FD10),1,"")</x:f>
      </x:c>
      <x:c r="BR10" s="111" t="str">
        <x:f>IF(AND(BR$7&gt;=FC10,BR$7&lt;=FD10),1,"")</x:f>
      </x:c>
      <x:c r="BS10" s="111" t="str">
        <x:f>IF(AND(BS$7&gt;=FC10,BS$7&lt;=FD10),1,"")</x:f>
      </x:c>
      <x:c r="BT10" s="111" t="str">
        <x:f>IF(AND(BT$7&gt;=FC10,BT$7&lt;=FD10),1,"")</x:f>
      </x:c>
      <x:c r="BU10" s="111" t="str">
        <x:f>IF(AND(BU$7&gt;=FC10,BU$7&lt;=FD10),1,"")</x:f>
      </x:c>
      <x:c r="BV10" s="111" t="str">
        <x:f>IF(AND(BV$7&gt;=FC10,BV$7&lt;=FD10),1,"")</x:f>
      </x:c>
      <x:c r="BW10" s="111" t="str">
        <x:f>IF(AND(BW$7&gt;=FC10,BW$7&lt;=FD10),1,"")</x:f>
      </x:c>
      <x:c r="BX10" s="111" t="str">
        <x:f>IF(AND(BX$7&gt;=FC10,BX$7&lt;=FD10),1,"")</x:f>
      </x:c>
      <x:c r="BY10" s="111" t="str">
        <x:f>IF(AND(BY$7&gt;=FC10,BY$7&lt;=FD10),1,"")</x:f>
      </x:c>
      <x:c r="BZ10" s="111" t="str">
        <x:f>IF(AND(BZ$7&gt;=FC10,BZ$7&lt;=FD10),1,"")</x:f>
      </x:c>
      <x:c r="CA10" s="111" t="str">
        <x:f>IF(AND(CA$7&gt;=FC10,CA$7&lt;=FD10),1,"")</x:f>
      </x:c>
      <x:c r="CB10" s="111" t="str">
        <x:f>IF(AND(CB$7&gt;=FC10,CB$7&lt;=FD10),1,"")</x:f>
      </x:c>
      <x:c r="CC10" s="111" t="str">
        <x:f>IF(AND(CC$7&gt;=FC10,CC$7&lt;=FD10),1,"")</x:f>
      </x:c>
      <x:c r="CD10" s="111" t="str">
        <x:f>IF(AND(CD$7&gt;=FC10,CD$7&lt;=FD10),1,"")</x:f>
      </x:c>
      <x:c r="CE10" s="111" t="str">
        <x:f>IF(AND(CE$7&gt;=FC10,CE$7&lt;=FD10),1,"")</x:f>
      </x:c>
      <x:c r="CF10" s="111" t="str">
        <x:f>IF(AND(CF$7&gt;=FC10,CF$7&lt;=FD10),1,"")</x:f>
      </x:c>
      <x:c r="CG10" s="111" t="str">
        <x:f>IF(AND(CG$7&gt;=FC10,CG$7&lt;=FD10),1,"")</x:f>
      </x:c>
      <x:c r="CH10" s="111" t="str">
        <x:f>IF(AND(CH$7&gt;=FC10,CH$7&lt;=FD10),1,"")</x:f>
      </x:c>
      <x:c r="CI10" s="111" t="str">
        <x:f>IF(AND(CI$7&gt;=FC10,CI$7&lt;=FD10),1,"")</x:f>
      </x:c>
      <x:c r="CJ10" s="111" t="str">
        <x:f>IF(AND(CJ$7&gt;=FC10,CJ$7&lt;=FD10),1,"")</x:f>
      </x:c>
      <x:c r="CK10" s="111" t="str">
        <x:f>IF(AND(CK$7&gt;=FC10,CK$7&lt;=FD10),1,"")</x:f>
      </x:c>
      <x:c r="CL10" s="111" t="str">
        <x:f>IF(AND(CL$7&gt;=FC10,CL$7&lt;=FD10),1,"")</x:f>
      </x:c>
      <x:c r="CM10" s="111" t="str">
        <x:f>IF(AND(CM$7&gt;=FC10,CM$7&lt;=FD10),1,"")</x:f>
      </x:c>
      <x:c r="CN10" s="111" t="str">
        <x:f>IF(AND(CN$7&gt;=FC10,CN$7&lt;=FD10),1,"")</x:f>
      </x:c>
      <x:c r="CO10" s="111" t="str">
        <x:f>IF(AND(CO$7&gt;=FC10,CO$7&lt;=FD10),1,"")</x:f>
      </x:c>
      <x:c r="CP10" s="111" t="str">
        <x:f>IF(AND(CP$7&gt;=FC10,CP$7&lt;=FD10),1,"")</x:f>
      </x:c>
      <x:c r="CQ10" s="111" t="str">
        <x:f>IF(AND(CQ$7&gt;=FC10,CQ$7&lt;=FD10),1,"")</x:f>
      </x:c>
      <x:c r="CR10" s="111" t="str">
        <x:f>IF(AND(CR$7&gt;=FC10,CR$7&lt;=FD10),1,"")</x:f>
      </x:c>
      <x:c r="CS10" s="111" t="str">
        <x:f>IF(AND(CS$7&gt;=FC10,CS$7&lt;=FD10),1,"")</x:f>
      </x:c>
      <x:c r="CT10" s="111" t="str">
        <x:f>IF(AND(CT$7&gt;=FC10,CT$7&lt;=FD10),1,"")</x:f>
      </x:c>
      <x:c r="CU10" s="111" t="str">
        <x:f>IF(AND(CU$7&gt;=FC10,CU$7&lt;=FD10),1,"")</x:f>
      </x:c>
      <x:c r="CV10" s="111" t="str">
        <x:f>IF(AND(CV$7&gt;=FC10,CV$7&lt;=FD10),1,"")</x:f>
      </x:c>
      <x:c r="CW10" s="111" t="str">
        <x:f>IF(AND(CW$7&gt;=FC10,CW$7&lt;=FD10),1,"")</x:f>
      </x:c>
      <x:c r="CX10" s="111" t="str">
        <x:f>IF(AND(CX$7&gt;=FC10,CX$7&lt;=FD10),1,"")</x:f>
      </x:c>
      <x:c r="CY10" s="111" t="str">
        <x:f>IF(AND(CY$7&gt;=FC10,CY$7&lt;=FD10),1,"")</x:f>
      </x:c>
      <x:c r="CZ10" s="111" t="str">
        <x:f>IF(AND(CZ$7&gt;=FC10,CZ$7&lt;=FD10),1,"")</x:f>
      </x:c>
      <x:c r="DA10" s="111" t="str">
        <x:f>IF(AND(DA$7&gt;=FC10,DA$7&lt;=FD10),1,"")</x:f>
      </x:c>
      <x:c r="DB10" s="111" t="str">
        <x:f>IF(AND(DB$7&gt;=FC10,DB$7&lt;=FD10),1,"")</x:f>
      </x:c>
      <x:c r="DC10" s="111" t="str">
        <x:f>IF(AND(DC$7&gt;=FC10,DC$7&lt;=FD10),1,"")</x:f>
      </x:c>
      <x:c r="DD10" s="111" t="str">
        <x:f>IF(AND(DD$7&gt;=FC10,DD$7&lt;=FD10),1,"")</x:f>
      </x:c>
      <x:c r="DE10" s="111" t="str">
        <x:f>IF(AND(DE$7&gt;=FC10,DE$7&lt;=FD10),1,"")</x:f>
      </x:c>
      <x:c r="DF10" s="111" t="str">
        <x:f>IF(AND(DF$7&gt;=FC10,DF$7&lt;=FD10),1,"")</x:f>
      </x:c>
      <x:c r="DG10" s="111" t="str">
        <x:f>IF(AND(DG$7&gt;=FC10,DG$7&lt;=FD10),1,"")</x:f>
      </x:c>
      <x:c r="DH10" s="111" t="str">
        <x:f>IF(AND(DH$7&gt;=FC10,DH$7&lt;=FD10),1,"")</x:f>
      </x:c>
      <x:c r="DI10" s="111" t="str">
        <x:f>IF(AND(DI$7&gt;=FC10,DI$7&lt;=FD10),1,"")</x:f>
      </x:c>
      <x:c r="DJ10" s="111" t="str">
        <x:f>IF(AND(DJ$7&gt;=FC10,DJ$7&lt;=FD10),1,"")</x:f>
      </x:c>
      <x:c r="DK10" s="111" t="str">
        <x:f>IF(AND(DK$7&gt;=FC10,DK$7&lt;=FD10),1,"")</x:f>
      </x:c>
      <x:c r="DL10" s="111" t="str">
        <x:f>IF(AND(DL$7&gt;=FC10,DL$7&lt;=FD10),1,"")</x:f>
      </x:c>
      <x:c r="DM10" s="111" t="str">
        <x:f>IF(AND(DM$7&gt;=FC10,DM$7&lt;=FD10),1,"")</x:f>
      </x:c>
      <x:c r="DN10" s="111" t="str">
        <x:f>IF(AND(DN$7&gt;=FC10,DN$7&lt;=FD10),1,"")</x:f>
      </x:c>
      <x:c r="DO10" s="111" t="str">
        <x:f>IF(AND(DO$7&gt;=FC10,DO$7&lt;=FD10),1,"")</x:f>
      </x:c>
      <x:c r="DP10" s="111" t="str">
        <x:f>IF(AND(DP$7&gt;=FC10,DP$7&lt;=FD10),1,"")</x:f>
      </x:c>
      <x:c r="DQ10" s="111" t="str">
        <x:f>IF(AND(DQ$7&gt;=FC10,DQ$7&lt;=FD10),1,"")</x:f>
      </x:c>
      <x:c r="DR10" s="111" t="str">
        <x:f>IF(AND(DR$7&gt;=FC10,DR$7&lt;=FD10),1,"")</x:f>
      </x:c>
      <x:c r="DS10" s="111" t="str">
        <x:f>IF(AND(DS$7&gt;=FC10,DS$7&lt;=FD10),1,"")</x:f>
      </x:c>
      <x:c r="DT10" s="111" t="str">
        <x:f>IF(AND(DT$7&gt;=FC10,DT$7&lt;=FD10),1,"")</x:f>
      </x:c>
      <x:c r="DU10" s="111" t="str">
        <x:f>IF(AND(DU$7&gt;=FC10,DU$7&lt;=FD10),1,"")</x:f>
      </x:c>
      <x:c r="DV10" s="111" t="str">
        <x:f>IF(AND(DV$7&gt;=FC10,DV$7&lt;=FD10),1,"")</x:f>
      </x:c>
      <x:c r="DW10" s="111" t="str">
        <x:f>IF(AND(DW$7&gt;=FC10,DW$7&lt;=FD10),1,"")</x:f>
      </x:c>
      <x:c r="DX10" s="111" t="str">
        <x:f>IF(AND(DX$7&gt;=FC10,DX$7&lt;=FD10),1,"")</x:f>
      </x:c>
      <x:c r="DY10" s="111" t="str">
        <x:f>IF(AND(DY$7&gt;=FC10,DY$7&lt;=FD10),1,"")</x:f>
      </x:c>
      <x:c r="DZ10" s="111" t="str">
        <x:f>IF(AND(DZ$7&gt;=FC10,DZ$7&lt;=FD10),1,"")</x:f>
      </x:c>
      <x:c r="EA10" s="111" t="str">
        <x:f>IF(AND(EA$7&gt;=FC10,EA$7&lt;=FD10),1,"")</x:f>
      </x:c>
      <x:c r="EB10" s="111" t="str">
        <x:f>IF(AND(EB$7&gt;=FC10,EB$7&lt;=FD10),1,"")</x:f>
      </x:c>
      <x:c r="EC10" s="111" t="str">
        <x:f>IF(AND(EC$7&gt;=FC10,EC$7&lt;=FD10),1,"")</x:f>
      </x:c>
      <x:c r="ED10" s="111" t="str">
        <x:f>IF(AND(ED$7&gt;=FC10,ED$7&lt;=FD10),1,"")</x:f>
      </x:c>
      <x:c r="EE10" s="111" t="str">
        <x:f>IF(AND(EE$7&gt;=FC10,EE$7&lt;=FD10),1,"")</x:f>
      </x:c>
      <x:c r="EF10" s="111" t="str">
        <x:f>IF(AND(EF$7&gt;=FC10,EF$7&lt;=FD10),1,"")</x:f>
      </x:c>
      <x:c r="EG10" s="111" t="str">
        <x:f>IF(AND(EG$7&gt;=FC10,EG$7&lt;=FD10),1,"")</x:f>
      </x:c>
      <x:c r="EH10" s="111" t="str">
        <x:f>IF(AND(EH$7&gt;=FC10,EH$7&lt;=FD10),1,"")</x:f>
      </x:c>
      <x:c r="EI10" s="111" t="str">
        <x:f>IF(AND(EI$7&gt;=FC10,EI$7&lt;=FD10),1,"")</x:f>
      </x:c>
      <x:c r="EJ10" s="111" t="str">
        <x:f>IF(AND(EJ$7&gt;=FC10,EJ$7&lt;=FD10),1,"")</x:f>
      </x:c>
      <x:c r="EK10" s="111" t="str">
        <x:f>IF(AND(EK$7&gt;=FC10,EK$7&lt;=FD10),1,"")</x:f>
      </x:c>
      <x:c r="EL10" s="111" t="str">
        <x:f>IF(AND(EL$7&gt;=FC10,EL$7&lt;=FD10),1,"")</x:f>
      </x:c>
      <x:c r="EM10" s="111" t="str">
        <x:f>IF(AND(EM$7&gt;=FC10,EM$7&lt;=FD10),1,"")</x:f>
      </x:c>
      <x:c r="EN10" s="111" t="str">
        <x:f>IF(AND(EN$7&gt;=FC10,EN$7&lt;=FD10),1,"")</x:f>
      </x:c>
      <x:c r="EO10" s="111" t="str">
        <x:f>IF(AND(EO$7&gt;=FC10,EO$7&lt;=FD10),1,"")</x:f>
      </x:c>
      <x:c r="EP10" s="111" t="str">
        <x:f>IF(AND(EP$7&gt;=FC10,EP$7&lt;=FD10),1,"")</x:f>
      </x:c>
      <x:c r="EQ10" s="111" t="str">
        <x:f>IF(AND(EQ$7&gt;=FC10,EQ$7&lt;=FD10),1,"")</x:f>
      </x:c>
      <x:c r="ER10" s="111" t="str">
        <x:f>IF(AND(ER$7&gt;=FC10,ER$7&lt;=FD10),1,"")</x:f>
      </x:c>
      <x:c r="ES10" s="111" t="str">
        <x:f>IF(AND(ES$7&gt;=FC10,ES$7&lt;=FD10),1,"")</x:f>
      </x:c>
      <x:c r="ET10" s="111" t="str">
        <x:f>IF(AND(ET$7&gt;=FC10,ET$7&lt;=FD10),1,"")</x:f>
      </x:c>
      <x:c r="EU10" s="111" t="str">
        <x:f>IF(AND(EU$7&gt;=FC10,EU$7&lt;=FD10),1,"")</x:f>
      </x:c>
      <x:c r="EV10" s="111" t="str">
        <x:f>IF(AND(EV$7&gt;=FC10,EV$7&lt;=FD10),1,"")</x:f>
      </x:c>
      <x:c r="EW10" s="111" t="str">
        <x:f>IF(AND(EW$7&gt;=FC10,EW$7&lt;=FD10),1,"")</x:f>
      </x:c>
      <x:c r="EX10" s="111" t="str">
        <x:f>IF(AND(EX$7&gt;=FC10,EX$7&lt;=FD10),1,"")</x:f>
      </x:c>
      <x:c r="EY10" s="111" t="str">
        <x:f>IF(AND(EY$7&gt;=FC10,EY$7&lt;=FD10),1,"")</x:f>
      </x:c>
      <x:c r="EZ10" s="111" t="str">
        <x:f>IF(AND(EZ$7&gt;=FC10,EZ$7&lt;=FD10),1,"")</x:f>
      </x:c>
      <x:c r="FA10" s="111" t="str">
        <x:f>IF(AND(FA$7&gt;=FC10,FA$7&lt;=FD10),1,"")</x:f>
      </x:c>
      <x:c r="FB10" s="111" t="str">
        <x:f>IF(AND(FB$7&gt;=FC10,FB$7&lt;=FD10),1,"")</x:f>
      </x:c>
      <x:c r="FC10" t="n">
        <x:f>'07_Presupuesto'!F175-'14_Parametros'!$B$5+1</x:f>
        <x:v>7</x:v>
      </x:c>
      <x:c r="FD10" t="n">
        <x:f>'07_Presupuesto'!G175-'14_Parametros'!$B$5+1</x:f>
        <x:v>11</x:v>
      </x:c>
      <x:c r="FE10" s="98" t="n">
        <x:f>'07_Presupuesto'!E175</x:f>
        <x:v>0.011103669498396137</x:v>
      </x:c>
    </x:row>
    <x:row r="11" ht="22.049999237060547" customHeight="1">
      <x:c r="B11" t="str">
        <x:f>'04_CPM_Proyecto_Completo'!B8</x:f>
        <x:v>1.3</x:v>
      </x:c>
      <x:c r="C11" t="str">
        <x:f>'03_Rendimientos'!C8</x:f>
        <x:v>Servicios provisorios y habilitación de instalaciones</x:v>
      </x:c>
      <x:c r="D11" t="str">
        <x:f>'03_Rendimientos'!E8</x:f>
        <x:v>lote</x:v>
      </x:c>
      <x:c r="E11" s="90" t="n">
        <x:f>'03_Rendimientos'!D8</x:f>
        <x:v>1</x:v>
      </x:c>
      <x:c r="F11" s="90" t="n">
        <x:f>IFERROR(G11/E11,0)</x:f>
        <x:v>0</x:v>
      </x:c>
      <x:c r="G11" s="90" t="n">
        <x:f>'07_Presupuesto'!D176*(1+'14_Parametros'!B8)</x:f>
        <x:v>0</x:v>
      </x:c>
      <x:c r="H11" t="n">
        <x:f>'03_Rendimientos'!K8</x:f>
        <x:v>10</x:v>
      </x:c>
      <x:c r="I11" s="108" t="str">
        <x:f>IF(AND(I$7&gt;=FC11,I$7&lt;=FD11),1,"")</x:f>
      </x:c>
      <x:c r="J11" s="108" t="str">
        <x:f>IF(AND(J$7&gt;=FC11,J$7&lt;=FD11),1,"")</x:f>
      </x:c>
      <x:c r="K11" s="108" t="str">
        <x:f>IF(AND(K$7&gt;=FC11,K$7&lt;=FD11),1,"")</x:f>
      </x:c>
      <x:c r="L11" s="108" t="str">
        <x:f>IF(AND(L$7&gt;=FC11,L$7&lt;=FD11),1,"")</x:f>
      </x:c>
      <x:c r="M11" s="108" t="str">
        <x:f>IF(AND(M$7&gt;=FC11,M$7&lt;=FD11),1,"")</x:f>
      </x:c>
      <x:c r="N11" s="108" t="str">
        <x:f>IF(AND(N$7&gt;=FC11,N$7&lt;=FD11),1,"")</x:f>
      </x:c>
      <x:c r="O11" s="108" t="n">
        <x:f>IF(AND(O$7&gt;=FC11,O$7&lt;=FD11),1,"")</x:f>
        <x:v>1</x:v>
      </x:c>
      <x:c r="P11" s="108" t="n">
        <x:f>IF(AND(P$7&gt;=FC11,P$7&lt;=FD11),1,"")</x:f>
        <x:v>1</x:v>
      </x:c>
      <x:c r="Q11" s="108" t="n">
        <x:f>IF(AND(Q$7&gt;=FC11,Q$7&lt;=FD11),1,"")</x:f>
        <x:v>1</x:v>
      </x:c>
      <x:c r="R11" s="108" t="n">
        <x:f>IF(AND(R$7&gt;=FC11,R$7&lt;=FD11),1,"")</x:f>
        <x:v>1</x:v>
      </x:c>
      <x:c r="S11" s="108" t="n">
        <x:f>IF(AND(S$7&gt;=FC11,S$7&lt;=FD11),1,"")</x:f>
        <x:v>1</x:v>
      </x:c>
      <x:c r="T11" s="108" t="n">
        <x:f>IF(AND(T$7&gt;=FC11,T$7&lt;=FD11),1,"")</x:f>
        <x:v>1</x:v>
      </x:c>
      <x:c r="U11" s="108" t="n">
        <x:f>IF(AND(U$7&gt;=FC11,U$7&lt;=FD11),1,"")</x:f>
        <x:v>1</x:v>
      </x:c>
      <x:c r="V11" s="108" t="n">
        <x:f>IF(AND(V$7&gt;=FC11,V$7&lt;=FD11),1,"")</x:f>
        <x:v>1</x:v>
      </x:c>
      <x:c r="W11" s="108" t="n">
        <x:f>IF(AND(W$7&gt;=FC11,W$7&lt;=FD11),1,"")</x:f>
        <x:v>1</x:v>
      </x:c>
      <x:c r="X11" s="108" t="n">
        <x:f>IF(AND(X$7&gt;=FC11,X$7&lt;=FD11),1,"")</x:f>
        <x:v>1</x:v>
      </x:c>
      <x:c r="Y11" s="108" t="str">
        <x:f>IF(AND(Y$7&gt;=FC11,Y$7&lt;=FD11),1,"")</x:f>
      </x:c>
      <x:c r="Z11" s="108" t="str">
        <x:f>IF(AND(Z$7&gt;=FC11,Z$7&lt;=FD11),1,"")</x:f>
      </x:c>
      <x:c r="AA11" s="108" t="str">
        <x:f>IF(AND(AA$7&gt;=FC11,AA$7&lt;=FD11),1,"")</x:f>
      </x:c>
      <x:c r="AB11" s="108" t="str">
        <x:f>IF(AND(AB$7&gt;=FC11,AB$7&lt;=FD11),1,"")</x:f>
      </x:c>
      <x:c r="AC11" s="108" t="str">
        <x:f>IF(AND(AC$7&gt;=FC11,AC$7&lt;=FD11),1,"")</x:f>
      </x:c>
      <x:c r="AD11" s="108" t="str">
        <x:f>IF(AND(AD$7&gt;=FC11,AD$7&lt;=FD11),1,"")</x:f>
      </x:c>
      <x:c r="AE11" s="108" t="str">
        <x:f>IF(AND(AE$7&gt;=FC11,AE$7&lt;=FD11),1,"")</x:f>
      </x:c>
      <x:c r="AF11" s="108" t="str">
        <x:f>IF(AND(AF$7&gt;=FC11,AF$7&lt;=FD11),1,"")</x:f>
      </x:c>
      <x:c r="AG11" s="108" t="str">
        <x:f>IF(AND(AG$7&gt;=FC11,AG$7&lt;=FD11),1,"")</x:f>
      </x:c>
      <x:c r="AH11" s="108" t="str">
        <x:f>IF(AND(AH$7&gt;=FC11,AH$7&lt;=FD11),1,"")</x:f>
      </x:c>
      <x:c r="AI11" s="108" t="str">
        <x:f>IF(AND(AI$7&gt;=FC11,AI$7&lt;=FD11),1,"")</x:f>
      </x:c>
      <x:c r="AJ11" s="108" t="str">
        <x:f>IF(AND(AJ$7&gt;=FC11,AJ$7&lt;=FD11),1,"")</x:f>
      </x:c>
      <x:c r="AK11" s="108" t="str">
        <x:f>IF(AND(AK$7&gt;=FC11,AK$7&lt;=FD11),1,"")</x:f>
      </x:c>
      <x:c r="AL11" s="108" t="str">
        <x:f>IF(AND(AL$7&gt;=FC11,AL$7&lt;=FD11),1,"")</x:f>
      </x:c>
      <x:c r="AM11" s="108" t="str">
        <x:f>IF(AND(AM$7&gt;=FC11,AM$7&lt;=FD11),1,"")</x:f>
      </x:c>
      <x:c r="AN11" s="108" t="str">
        <x:f>IF(AND(AN$7&gt;=FC11,AN$7&lt;=FD11),1,"")</x:f>
      </x:c>
      <x:c r="AO11" s="108" t="str">
        <x:f>IF(AND(AO$7&gt;=FC11,AO$7&lt;=FD11),1,"")</x:f>
      </x:c>
      <x:c r="AP11" s="108" t="str">
        <x:f>IF(AND(AP$7&gt;=FC11,AP$7&lt;=FD11),1,"")</x:f>
      </x:c>
      <x:c r="AQ11" s="108" t="str">
        <x:f>IF(AND(AQ$7&gt;=FC11,AQ$7&lt;=FD11),1,"")</x:f>
      </x:c>
      <x:c r="AR11" s="108" t="str">
        <x:f>IF(AND(AR$7&gt;=FC11,AR$7&lt;=FD11),1,"")</x:f>
      </x:c>
      <x:c r="AS11" s="108" t="str">
        <x:f>IF(AND(AS$7&gt;=FC11,AS$7&lt;=FD11),1,"")</x:f>
      </x:c>
      <x:c r="AT11" s="108" t="str">
        <x:f>IF(AND(AT$7&gt;=FC11,AT$7&lt;=FD11),1,"")</x:f>
      </x:c>
      <x:c r="AU11" s="108" t="str">
        <x:f>IF(AND(AU$7&gt;=FC11,AU$7&lt;=FD11),1,"")</x:f>
      </x:c>
      <x:c r="AV11" s="108" t="str">
        <x:f>IF(AND(AV$7&gt;=FC11,AV$7&lt;=FD11),1,"")</x:f>
      </x:c>
      <x:c r="AW11" s="108" t="str">
        <x:f>IF(AND(AW$7&gt;=FC11,AW$7&lt;=FD11),1,"")</x:f>
      </x:c>
      <x:c r="AX11" s="108" t="str">
        <x:f>IF(AND(AX$7&gt;=FC11,AX$7&lt;=FD11),1,"")</x:f>
      </x:c>
      <x:c r="AY11" s="108" t="str">
        <x:f>IF(AND(AY$7&gt;=FC11,AY$7&lt;=FD11),1,"")</x:f>
      </x:c>
      <x:c r="AZ11" s="108" t="str">
        <x:f>IF(AND(AZ$7&gt;=FC11,AZ$7&lt;=FD11),1,"")</x:f>
      </x:c>
      <x:c r="BA11" s="108" t="str">
        <x:f>IF(AND(BA$7&gt;=FC11,BA$7&lt;=FD11),1,"")</x:f>
      </x:c>
      <x:c r="BB11" s="108" t="str">
        <x:f>IF(AND(BB$7&gt;=FC11,BB$7&lt;=FD11),1,"")</x:f>
      </x:c>
      <x:c r="BC11" s="108" t="str">
        <x:f>IF(AND(BC$7&gt;=FC11,BC$7&lt;=FD11),1,"")</x:f>
      </x:c>
      <x:c r="BD11" s="108" t="str">
        <x:f>IF(AND(BD$7&gt;=FC11,BD$7&lt;=FD11),1,"")</x:f>
      </x:c>
      <x:c r="BE11" s="108" t="str">
        <x:f>IF(AND(BE$7&gt;=FC11,BE$7&lt;=FD11),1,"")</x:f>
      </x:c>
      <x:c r="BF11" s="108" t="str">
        <x:f>IF(AND(BF$7&gt;=FC11,BF$7&lt;=FD11),1,"")</x:f>
      </x:c>
      <x:c r="BG11" s="108" t="str">
        <x:f>IF(AND(BG$7&gt;=FC11,BG$7&lt;=FD11),1,"")</x:f>
      </x:c>
      <x:c r="BH11" s="108" t="str">
        <x:f>IF(AND(BH$7&gt;=FC11,BH$7&lt;=FD11),1,"")</x:f>
      </x:c>
      <x:c r="BI11" s="108" t="str">
        <x:f>IF(AND(BI$7&gt;=FC11,BI$7&lt;=FD11),1,"")</x:f>
      </x:c>
      <x:c r="BJ11" s="108" t="str">
        <x:f>IF(AND(BJ$7&gt;=FC11,BJ$7&lt;=FD11),1,"")</x:f>
      </x:c>
      <x:c r="BK11" s="108" t="str">
        <x:f>IF(AND(BK$7&gt;=FC11,BK$7&lt;=FD11),1,"")</x:f>
      </x:c>
      <x:c r="BL11" s="108" t="str">
        <x:f>IF(AND(BL$7&gt;=FC11,BL$7&lt;=FD11),1,"")</x:f>
      </x:c>
      <x:c r="BM11" s="108" t="str">
        <x:f>IF(AND(BM$7&gt;=FC11,BM$7&lt;=FD11),1,"")</x:f>
      </x:c>
      <x:c r="BN11" s="108" t="str">
        <x:f>IF(AND(BN$7&gt;=FC11,BN$7&lt;=FD11),1,"")</x:f>
      </x:c>
      <x:c r="BO11" s="108" t="str">
        <x:f>IF(AND(BO$7&gt;=FC11,BO$7&lt;=FD11),1,"")</x:f>
      </x:c>
      <x:c r="BP11" s="108" t="str">
        <x:f>IF(AND(BP$7&gt;=FC11,BP$7&lt;=FD11),1,"")</x:f>
      </x:c>
      <x:c r="BQ11" s="108" t="str">
        <x:f>IF(AND(BQ$7&gt;=FC11,BQ$7&lt;=FD11),1,"")</x:f>
      </x:c>
      <x:c r="BR11" s="108" t="str">
        <x:f>IF(AND(BR$7&gt;=FC11,BR$7&lt;=FD11),1,"")</x:f>
      </x:c>
      <x:c r="BS11" s="108" t="str">
        <x:f>IF(AND(BS$7&gt;=FC11,BS$7&lt;=FD11),1,"")</x:f>
      </x:c>
      <x:c r="BT11" s="108" t="str">
        <x:f>IF(AND(BT$7&gt;=FC11,BT$7&lt;=FD11),1,"")</x:f>
      </x:c>
      <x:c r="BU11" s="108" t="str">
        <x:f>IF(AND(BU$7&gt;=FC11,BU$7&lt;=FD11),1,"")</x:f>
      </x:c>
      <x:c r="BV11" s="108" t="str">
        <x:f>IF(AND(BV$7&gt;=FC11,BV$7&lt;=FD11),1,"")</x:f>
      </x:c>
      <x:c r="BW11" s="108" t="str">
        <x:f>IF(AND(BW$7&gt;=FC11,BW$7&lt;=FD11),1,"")</x:f>
      </x:c>
      <x:c r="BX11" s="108" t="str">
        <x:f>IF(AND(BX$7&gt;=FC11,BX$7&lt;=FD11),1,"")</x:f>
      </x:c>
      <x:c r="BY11" s="108" t="str">
        <x:f>IF(AND(BY$7&gt;=FC11,BY$7&lt;=FD11),1,"")</x:f>
      </x:c>
      <x:c r="BZ11" s="108" t="str">
        <x:f>IF(AND(BZ$7&gt;=FC11,BZ$7&lt;=FD11),1,"")</x:f>
      </x:c>
      <x:c r="CA11" s="108" t="str">
        <x:f>IF(AND(CA$7&gt;=FC11,CA$7&lt;=FD11),1,"")</x:f>
      </x:c>
      <x:c r="CB11" s="108" t="str">
        <x:f>IF(AND(CB$7&gt;=FC11,CB$7&lt;=FD11),1,"")</x:f>
      </x:c>
      <x:c r="CC11" s="108" t="str">
        <x:f>IF(AND(CC$7&gt;=FC11,CC$7&lt;=FD11),1,"")</x:f>
      </x:c>
      <x:c r="CD11" s="108" t="str">
        <x:f>IF(AND(CD$7&gt;=FC11,CD$7&lt;=FD11),1,"")</x:f>
      </x:c>
      <x:c r="CE11" s="108" t="str">
        <x:f>IF(AND(CE$7&gt;=FC11,CE$7&lt;=FD11),1,"")</x:f>
      </x:c>
      <x:c r="CF11" s="108" t="str">
        <x:f>IF(AND(CF$7&gt;=FC11,CF$7&lt;=FD11),1,"")</x:f>
      </x:c>
      <x:c r="CG11" s="108" t="str">
        <x:f>IF(AND(CG$7&gt;=FC11,CG$7&lt;=FD11),1,"")</x:f>
      </x:c>
      <x:c r="CH11" s="108" t="str">
        <x:f>IF(AND(CH$7&gt;=FC11,CH$7&lt;=FD11),1,"")</x:f>
      </x:c>
      <x:c r="CI11" s="108" t="str">
        <x:f>IF(AND(CI$7&gt;=FC11,CI$7&lt;=FD11),1,"")</x:f>
      </x:c>
      <x:c r="CJ11" s="108" t="str">
        <x:f>IF(AND(CJ$7&gt;=FC11,CJ$7&lt;=FD11),1,"")</x:f>
      </x:c>
      <x:c r="CK11" s="108" t="str">
        <x:f>IF(AND(CK$7&gt;=FC11,CK$7&lt;=FD11),1,"")</x:f>
      </x:c>
      <x:c r="CL11" s="108" t="str">
        <x:f>IF(AND(CL$7&gt;=FC11,CL$7&lt;=FD11),1,"")</x:f>
      </x:c>
      <x:c r="CM11" s="108" t="str">
        <x:f>IF(AND(CM$7&gt;=FC11,CM$7&lt;=FD11),1,"")</x:f>
      </x:c>
      <x:c r="CN11" s="108" t="str">
        <x:f>IF(AND(CN$7&gt;=FC11,CN$7&lt;=FD11),1,"")</x:f>
      </x:c>
      <x:c r="CO11" s="108" t="str">
        <x:f>IF(AND(CO$7&gt;=FC11,CO$7&lt;=FD11),1,"")</x:f>
      </x:c>
      <x:c r="CP11" s="108" t="str">
        <x:f>IF(AND(CP$7&gt;=FC11,CP$7&lt;=FD11),1,"")</x:f>
      </x:c>
      <x:c r="CQ11" s="108" t="str">
        <x:f>IF(AND(CQ$7&gt;=FC11,CQ$7&lt;=FD11),1,"")</x:f>
      </x:c>
      <x:c r="CR11" s="108" t="str">
        <x:f>IF(AND(CR$7&gt;=FC11,CR$7&lt;=FD11),1,"")</x:f>
      </x:c>
      <x:c r="CS11" s="108" t="str">
        <x:f>IF(AND(CS$7&gt;=FC11,CS$7&lt;=FD11),1,"")</x:f>
      </x:c>
      <x:c r="CT11" s="108" t="str">
        <x:f>IF(AND(CT$7&gt;=FC11,CT$7&lt;=FD11),1,"")</x:f>
      </x:c>
      <x:c r="CU11" s="108" t="str">
        <x:f>IF(AND(CU$7&gt;=FC11,CU$7&lt;=FD11),1,"")</x:f>
      </x:c>
      <x:c r="CV11" s="108" t="str">
        <x:f>IF(AND(CV$7&gt;=FC11,CV$7&lt;=FD11),1,"")</x:f>
      </x:c>
      <x:c r="CW11" s="108" t="str">
        <x:f>IF(AND(CW$7&gt;=FC11,CW$7&lt;=FD11),1,"")</x:f>
      </x:c>
      <x:c r="CX11" s="108" t="str">
        <x:f>IF(AND(CX$7&gt;=FC11,CX$7&lt;=FD11),1,"")</x:f>
      </x:c>
      <x:c r="CY11" s="108" t="str">
        <x:f>IF(AND(CY$7&gt;=FC11,CY$7&lt;=FD11),1,"")</x:f>
      </x:c>
      <x:c r="CZ11" s="108" t="str">
        <x:f>IF(AND(CZ$7&gt;=FC11,CZ$7&lt;=FD11),1,"")</x:f>
      </x:c>
      <x:c r="DA11" s="108" t="str">
        <x:f>IF(AND(DA$7&gt;=FC11,DA$7&lt;=FD11),1,"")</x:f>
      </x:c>
      <x:c r="DB11" s="108" t="str">
        <x:f>IF(AND(DB$7&gt;=FC11,DB$7&lt;=FD11),1,"")</x:f>
      </x:c>
      <x:c r="DC11" s="108" t="str">
        <x:f>IF(AND(DC$7&gt;=FC11,DC$7&lt;=FD11),1,"")</x:f>
      </x:c>
      <x:c r="DD11" s="108" t="str">
        <x:f>IF(AND(DD$7&gt;=FC11,DD$7&lt;=FD11),1,"")</x:f>
      </x:c>
      <x:c r="DE11" s="108" t="str">
        <x:f>IF(AND(DE$7&gt;=FC11,DE$7&lt;=FD11),1,"")</x:f>
      </x:c>
      <x:c r="DF11" s="108" t="str">
        <x:f>IF(AND(DF$7&gt;=FC11,DF$7&lt;=FD11),1,"")</x:f>
      </x:c>
      <x:c r="DG11" s="108" t="str">
        <x:f>IF(AND(DG$7&gt;=FC11,DG$7&lt;=FD11),1,"")</x:f>
      </x:c>
      <x:c r="DH11" s="108" t="str">
        <x:f>IF(AND(DH$7&gt;=FC11,DH$7&lt;=FD11),1,"")</x:f>
      </x:c>
      <x:c r="DI11" s="108" t="str">
        <x:f>IF(AND(DI$7&gt;=FC11,DI$7&lt;=FD11),1,"")</x:f>
      </x:c>
      <x:c r="DJ11" s="108" t="str">
        <x:f>IF(AND(DJ$7&gt;=FC11,DJ$7&lt;=FD11),1,"")</x:f>
      </x:c>
      <x:c r="DK11" s="108" t="str">
        <x:f>IF(AND(DK$7&gt;=FC11,DK$7&lt;=FD11),1,"")</x:f>
      </x:c>
      <x:c r="DL11" s="108" t="str">
        <x:f>IF(AND(DL$7&gt;=FC11,DL$7&lt;=FD11),1,"")</x:f>
      </x:c>
      <x:c r="DM11" s="108" t="str">
        <x:f>IF(AND(DM$7&gt;=FC11,DM$7&lt;=FD11),1,"")</x:f>
      </x:c>
      <x:c r="DN11" s="108" t="str">
        <x:f>IF(AND(DN$7&gt;=FC11,DN$7&lt;=FD11),1,"")</x:f>
      </x:c>
      <x:c r="DO11" s="108" t="str">
        <x:f>IF(AND(DO$7&gt;=FC11,DO$7&lt;=FD11),1,"")</x:f>
      </x:c>
      <x:c r="DP11" s="108" t="str">
        <x:f>IF(AND(DP$7&gt;=FC11,DP$7&lt;=FD11),1,"")</x:f>
      </x:c>
      <x:c r="DQ11" s="108" t="str">
        <x:f>IF(AND(DQ$7&gt;=FC11,DQ$7&lt;=FD11),1,"")</x:f>
      </x:c>
      <x:c r="DR11" s="108" t="str">
        <x:f>IF(AND(DR$7&gt;=FC11,DR$7&lt;=FD11),1,"")</x:f>
      </x:c>
      <x:c r="DS11" s="108" t="str">
        <x:f>IF(AND(DS$7&gt;=FC11,DS$7&lt;=FD11),1,"")</x:f>
      </x:c>
      <x:c r="DT11" s="108" t="str">
        <x:f>IF(AND(DT$7&gt;=FC11,DT$7&lt;=FD11),1,"")</x:f>
      </x:c>
      <x:c r="DU11" s="108" t="str">
        <x:f>IF(AND(DU$7&gt;=FC11,DU$7&lt;=FD11),1,"")</x:f>
      </x:c>
      <x:c r="DV11" s="108" t="str">
        <x:f>IF(AND(DV$7&gt;=FC11,DV$7&lt;=FD11),1,"")</x:f>
      </x:c>
      <x:c r="DW11" s="108" t="str">
        <x:f>IF(AND(DW$7&gt;=FC11,DW$7&lt;=FD11),1,"")</x:f>
      </x:c>
      <x:c r="DX11" s="108" t="str">
        <x:f>IF(AND(DX$7&gt;=FC11,DX$7&lt;=FD11),1,"")</x:f>
      </x:c>
      <x:c r="DY11" s="108" t="str">
        <x:f>IF(AND(DY$7&gt;=FC11,DY$7&lt;=FD11),1,"")</x:f>
      </x:c>
      <x:c r="DZ11" s="108" t="str">
        <x:f>IF(AND(DZ$7&gt;=FC11,DZ$7&lt;=FD11),1,"")</x:f>
      </x:c>
      <x:c r="EA11" s="108" t="str">
        <x:f>IF(AND(EA$7&gt;=FC11,EA$7&lt;=FD11),1,"")</x:f>
      </x:c>
      <x:c r="EB11" s="108" t="str">
        <x:f>IF(AND(EB$7&gt;=FC11,EB$7&lt;=FD11),1,"")</x:f>
      </x:c>
      <x:c r="EC11" s="108" t="str">
        <x:f>IF(AND(EC$7&gt;=FC11,EC$7&lt;=FD11),1,"")</x:f>
      </x:c>
      <x:c r="ED11" s="108" t="str">
        <x:f>IF(AND(ED$7&gt;=FC11,ED$7&lt;=FD11),1,"")</x:f>
      </x:c>
      <x:c r="EE11" s="108" t="str">
        <x:f>IF(AND(EE$7&gt;=FC11,EE$7&lt;=FD11),1,"")</x:f>
      </x:c>
      <x:c r="EF11" s="108" t="str">
        <x:f>IF(AND(EF$7&gt;=FC11,EF$7&lt;=FD11),1,"")</x:f>
      </x:c>
      <x:c r="EG11" s="108" t="str">
        <x:f>IF(AND(EG$7&gt;=FC11,EG$7&lt;=FD11),1,"")</x:f>
      </x:c>
      <x:c r="EH11" s="108" t="str">
        <x:f>IF(AND(EH$7&gt;=FC11,EH$7&lt;=FD11),1,"")</x:f>
      </x:c>
      <x:c r="EI11" s="108" t="str">
        <x:f>IF(AND(EI$7&gt;=FC11,EI$7&lt;=FD11),1,"")</x:f>
      </x:c>
      <x:c r="EJ11" s="108" t="str">
        <x:f>IF(AND(EJ$7&gt;=FC11,EJ$7&lt;=FD11),1,"")</x:f>
      </x:c>
      <x:c r="EK11" s="108" t="str">
        <x:f>IF(AND(EK$7&gt;=FC11,EK$7&lt;=FD11),1,"")</x:f>
      </x:c>
      <x:c r="EL11" s="108" t="str">
        <x:f>IF(AND(EL$7&gt;=FC11,EL$7&lt;=FD11),1,"")</x:f>
      </x:c>
      <x:c r="EM11" s="108" t="str">
        <x:f>IF(AND(EM$7&gt;=FC11,EM$7&lt;=FD11),1,"")</x:f>
      </x:c>
      <x:c r="EN11" s="108" t="str">
        <x:f>IF(AND(EN$7&gt;=FC11,EN$7&lt;=FD11),1,"")</x:f>
      </x:c>
      <x:c r="EO11" s="108" t="str">
        <x:f>IF(AND(EO$7&gt;=FC11,EO$7&lt;=FD11),1,"")</x:f>
      </x:c>
      <x:c r="EP11" s="108" t="str">
        <x:f>IF(AND(EP$7&gt;=FC11,EP$7&lt;=FD11),1,"")</x:f>
      </x:c>
      <x:c r="EQ11" s="108" t="str">
        <x:f>IF(AND(EQ$7&gt;=FC11,EQ$7&lt;=FD11),1,"")</x:f>
      </x:c>
      <x:c r="ER11" s="108" t="str">
        <x:f>IF(AND(ER$7&gt;=FC11,ER$7&lt;=FD11),1,"")</x:f>
      </x:c>
      <x:c r="ES11" s="108" t="str">
        <x:f>IF(AND(ES$7&gt;=FC11,ES$7&lt;=FD11),1,"")</x:f>
      </x:c>
      <x:c r="ET11" s="108" t="str">
        <x:f>IF(AND(ET$7&gt;=FC11,ET$7&lt;=FD11),1,"")</x:f>
      </x:c>
      <x:c r="EU11" s="108" t="str">
        <x:f>IF(AND(EU$7&gt;=FC11,EU$7&lt;=FD11),1,"")</x:f>
      </x:c>
      <x:c r="EV11" s="108" t="str">
        <x:f>IF(AND(EV$7&gt;=FC11,EV$7&lt;=FD11),1,"")</x:f>
      </x:c>
      <x:c r="EW11" s="108" t="str">
        <x:f>IF(AND(EW$7&gt;=FC11,EW$7&lt;=FD11),1,"")</x:f>
      </x:c>
      <x:c r="EX11" s="108" t="str">
        <x:f>IF(AND(EX$7&gt;=FC11,EX$7&lt;=FD11),1,"")</x:f>
      </x:c>
      <x:c r="EY11" s="108" t="str">
        <x:f>IF(AND(EY$7&gt;=FC11,EY$7&lt;=FD11),1,"")</x:f>
      </x:c>
      <x:c r="EZ11" s="108" t="str">
        <x:f>IF(AND(EZ$7&gt;=FC11,EZ$7&lt;=FD11),1,"")</x:f>
      </x:c>
      <x:c r="FA11" s="108" t="str">
        <x:f>IF(AND(FA$7&gt;=FC11,FA$7&lt;=FD11),1,"")</x:f>
      </x:c>
      <x:c r="FB11" s="108" t="str">
        <x:f>IF(AND(FB$7&gt;=FC11,FB$7&lt;=FD11),1,"")</x:f>
      </x:c>
      <x:c r="FC11" t="n">
        <x:f>'07_Presupuesto'!F176-'14_Parametros'!$B$5+1</x:f>
        <x:v>7</x:v>
      </x:c>
      <x:c r="FD11" t="n">
        <x:f>'07_Presupuesto'!G176-'14_Parametros'!$B$5+1</x:f>
        <x:v>16</x:v>
      </x:c>
      <x:c r="FE11" s="98" t="n">
        <x:f>'07_Presupuesto'!E176</x:f>
        <x:v>0.022207338996792274</x:v>
      </x:c>
    </x:row>
    <x:row r="12" ht="22.950000762939453" customHeight="1">
      <x:c r="B12" s="107" t="s">
        <x:v>362</x:v>
      </x:c>
      <x:c r="C12" s="107"/>
      <x:c r="D12" s="107"/>
      <x:c r="E12" s="107"/>
      <x:c r="F12" s="107"/>
      <x:c r="G12" s="107"/>
      <x:c r="H12" s="107"/>
      <x:c r="I12" s="107"/>
      <x:c r="J12" s="107"/>
      <x:c r="K12" s="107"/>
      <x:c r="L12" s="107"/>
      <x:c r="M12" s="107"/>
      <x:c r="N12" s="107"/>
      <x:c r="O12" s="107"/>
      <x:c r="P12" s="107"/>
      <x:c r="Q12" s="107"/>
      <x:c r="R12" s="107"/>
      <x:c r="S12" s="107"/>
      <x:c r="T12" s="107"/>
      <x:c r="U12" s="107"/>
      <x:c r="V12" s="107"/>
      <x:c r="W12" s="107"/>
      <x:c r="X12" s="107"/>
      <x:c r="Y12" s="107"/>
      <x:c r="Z12" s="107"/>
      <x:c r="AA12" s="107"/>
      <x:c r="AB12" s="107"/>
      <x:c r="AC12" s="107"/>
      <x:c r="AD12" s="107"/>
      <x:c r="AE12" s="107"/>
      <x:c r="AF12" s="107"/>
      <x:c r="AG12" s="107"/>
      <x:c r="AH12" s="107"/>
      <x:c r="AI12" s="107"/>
      <x:c r="AJ12" s="107"/>
      <x:c r="AK12" s="107"/>
      <x:c r="AL12" s="107"/>
      <x:c r="AM12" s="107"/>
      <x:c r="AN12" s="107"/>
      <x:c r="AO12" s="107"/>
      <x:c r="AP12" s="107"/>
      <x:c r="AQ12" s="107"/>
      <x:c r="AR12" s="107"/>
      <x:c r="AS12" s="107"/>
      <x:c r="AT12" s="107"/>
      <x:c r="AU12" s="107"/>
      <x:c r="AV12" s="107"/>
      <x:c r="AW12" s="107"/>
      <x:c r="AX12" s="107"/>
      <x:c r="AY12" s="107"/>
      <x:c r="AZ12" s="107"/>
      <x:c r="BA12" s="107"/>
      <x:c r="BB12" s="107"/>
      <x:c r="BC12" s="107"/>
      <x:c r="BD12" s="107"/>
      <x:c r="BE12" s="107"/>
      <x:c r="BF12" s="107"/>
      <x:c r="BG12" s="107"/>
      <x:c r="BH12" s="107"/>
      <x:c r="BI12" s="107"/>
      <x:c r="BJ12" s="107"/>
      <x:c r="BK12" s="107"/>
      <x:c r="BL12" s="107"/>
      <x:c r="BM12" s="107"/>
      <x:c r="BN12" s="107"/>
      <x:c r="BO12" s="107"/>
      <x:c r="BP12" s="107"/>
      <x:c r="BQ12" s="107"/>
      <x:c r="BR12" s="107"/>
      <x:c r="BS12" s="107"/>
      <x:c r="BT12" s="107"/>
      <x:c r="BU12" s="107"/>
      <x:c r="BV12" s="107"/>
      <x:c r="BW12" s="107"/>
      <x:c r="BX12" s="107"/>
      <x:c r="BY12" s="107"/>
      <x:c r="BZ12" s="107"/>
      <x:c r="CA12" s="107"/>
      <x:c r="CB12" s="107"/>
      <x:c r="CC12" s="107"/>
      <x:c r="CD12" s="107"/>
      <x:c r="CE12" s="107"/>
      <x:c r="CF12" s="107"/>
      <x:c r="CG12" s="107"/>
      <x:c r="CH12" s="107"/>
      <x:c r="CI12" s="107"/>
      <x:c r="CJ12" s="107"/>
      <x:c r="CK12" s="107"/>
      <x:c r="CL12" s="107"/>
      <x:c r="CM12" s="107"/>
      <x:c r="CN12" s="107"/>
      <x:c r="CO12" s="107"/>
      <x:c r="CP12" s="107"/>
      <x:c r="CQ12" s="107"/>
      <x:c r="CR12" s="107"/>
      <x:c r="CS12" s="107"/>
      <x:c r="CT12" s="107"/>
      <x:c r="CU12" s="107"/>
      <x:c r="CV12" s="107"/>
      <x:c r="CW12" s="107"/>
      <x:c r="CX12" s="107"/>
      <x:c r="CY12" s="107"/>
      <x:c r="CZ12" s="107"/>
      <x:c r="DA12" s="107"/>
      <x:c r="DB12" s="107"/>
      <x:c r="DC12" s="107"/>
      <x:c r="DD12" s="107"/>
      <x:c r="DE12" s="107"/>
      <x:c r="DF12" s="107"/>
      <x:c r="DG12" s="107"/>
      <x:c r="DH12" s="107"/>
      <x:c r="DI12" s="107"/>
      <x:c r="DJ12" s="107"/>
      <x:c r="DK12" s="107"/>
      <x:c r="DL12" s="107"/>
      <x:c r="DM12" s="107"/>
      <x:c r="DN12" s="107"/>
      <x:c r="DO12" s="107"/>
      <x:c r="DP12" s="107"/>
      <x:c r="DQ12" s="107"/>
      <x:c r="DR12" s="107"/>
      <x:c r="DS12" s="107"/>
      <x:c r="DT12" s="107"/>
      <x:c r="DU12" s="107"/>
      <x:c r="DV12" s="107"/>
      <x:c r="DW12" s="107"/>
      <x:c r="DX12" s="107"/>
      <x:c r="DY12" s="107"/>
      <x:c r="DZ12" s="107"/>
      <x:c r="EA12" s="107"/>
      <x:c r="EB12" s="107"/>
      <x:c r="EC12" s="107"/>
      <x:c r="ED12" s="107"/>
      <x:c r="EE12" s="107"/>
      <x:c r="EF12" s="107"/>
      <x:c r="EG12" s="107"/>
      <x:c r="EH12" s="107"/>
      <x:c r="EI12" s="107"/>
      <x:c r="EJ12" s="107"/>
      <x:c r="EK12" s="107"/>
      <x:c r="EL12" s="107"/>
      <x:c r="EM12" s="107"/>
      <x:c r="EN12" s="107"/>
      <x:c r="EO12" s="107"/>
      <x:c r="EP12" s="107"/>
      <x:c r="EQ12" s="107"/>
      <x:c r="ER12" s="107"/>
      <x:c r="ES12" s="107"/>
      <x:c r="ET12" s="107"/>
      <x:c r="EU12" s="107"/>
      <x:c r="EV12" s="107"/>
      <x:c r="EW12" s="107"/>
      <x:c r="EX12" s="107"/>
      <x:c r="EY12" s="107"/>
      <x:c r="EZ12" s="107"/>
      <x:c r="FA12" s="107"/>
      <x:c r="FB12" s="107"/>
      <x:c r="FE12" s="98"/>
    </x:row>
    <x:row r="13" ht="22.049999237060547" customHeight="1">
      <x:c r="B13" s="109" t="str">
        <x:f>'04_CPM_Proyecto_Completo'!B9</x:f>
        <x:v>2.1</x:v>
      </x:c>
      <x:c r="C13" s="109" t="str">
        <x:f>'03_Rendimientos'!C9</x:f>
        <x:v>Excavación y retiro de material</x:v>
      </x:c>
      <x:c r="D13" s="109" t="str">
        <x:f>'03_Rendimientos'!E9</x:f>
        <x:v>m3</x:v>
      </x:c>
      <x:c r="E13" s="110" t="n">
        <x:f>'03_Rendimientos'!D9</x:f>
        <x:v>45</x:v>
      </x:c>
      <x:c r="F13" s="110" t="n">
        <x:f t="shared" ref="F13:F20" si="0">IFERROR(G13/E13,0)</x:f>
        <x:v>17500</x:v>
      </x:c>
      <x:c r="G13" s="110" t="n">
        <x:f>'07_Presupuesto'!D177*(1+'14_Parametros'!B8)</x:f>
        <x:v>787500</x:v>
      </x:c>
      <x:c r="H13" s="109" t="n">
        <x:f>'03_Rendimientos'!K9</x:f>
        <x:v>11</x:v>
      </x:c>
      <x:c r="I13" s="111" t="str">
        <x:f t="shared" ref="I13:I20" si="1">IF(AND(I$7&gt;=FC13,I$7&lt;=FD13),1,"")</x:f>
      </x:c>
      <x:c r="J13" s="111" t="str">
        <x:f t="shared" ref="J13:J20" si="2">IF(AND(J$7&gt;=FC13,J$7&lt;=FD13),1,"")</x:f>
      </x:c>
      <x:c r="K13" s="111" t="str">
        <x:f t="shared" ref="K13:K20" si="3">IF(AND(K$7&gt;=FC13,K$7&lt;=FD13),1,"")</x:f>
      </x:c>
      <x:c r="L13" s="111" t="str">
        <x:f t="shared" ref="L13:L20" si="4">IF(AND(L$7&gt;=FC13,L$7&lt;=FD13),1,"")</x:f>
      </x:c>
      <x:c r="M13" s="111" t="str">
        <x:f t="shared" ref="M13:M20" si="5">IF(AND(M$7&gt;=FC13,M$7&lt;=FD13),1,"")</x:f>
      </x:c>
      <x:c r="N13" s="111" t="str">
        <x:f t="shared" ref="N13:N20" si="6">IF(AND(N$7&gt;=FC13,N$7&lt;=FD13),1,"")</x:f>
      </x:c>
      <x:c r="O13" s="111" t="str">
        <x:f t="shared" ref="O13:O20" si="7">IF(AND(O$7&gt;=FC13,O$7&lt;=FD13),1,"")</x:f>
      </x:c>
      <x:c r="P13" s="111" t="str">
        <x:f t="shared" ref="P13:P20" si="8">IF(AND(P$7&gt;=FC13,P$7&lt;=FD13),1,"")</x:f>
      </x:c>
      <x:c r="Q13" s="111" t="str">
        <x:f t="shared" ref="Q13:Q20" si="9">IF(AND(Q$7&gt;=FC13,Q$7&lt;=FD13),1,"")</x:f>
      </x:c>
      <x:c r="R13" s="111" t="str">
        <x:f t="shared" ref="R13:R20" si="10">IF(AND(R$7&gt;=FC13,R$7&lt;=FD13),1,"")</x:f>
      </x:c>
      <x:c r="S13" s="111" t="str">
        <x:f t="shared" ref="S13:S20" si="11">IF(AND(S$7&gt;=FC13,S$7&lt;=FD13),1,"")</x:f>
      </x:c>
      <x:c r="T13" s="111" t="n">
        <x:f t="shared" ref="T13:T20" si="12">IF(AND(T$7&gt;=FC13,T$7&lt;=FD13),1,"")</x:f>
        <x:v>1</x:v>
      </x:c>
      <x:c r="U13" s="111" t="n">
        <x:f t="shared" ref="U13:U20" si="13">IF(AND(U$7&gt;=FC13,U$7&lt;=FD13),1,"")</x:f>
        <x:v>1</x:v>
      </x:c>
      <x:c r="V13" s="111" t="n">
        <x:f t="shared" ref="V13:V20" si="14">IF(AND(V$7&gt;=FC13,V$7&lt;=FD13),1,"")</x:f>
        <x:v>1</x:v>
      </x:c>
      <x:c r="W13" s="111" t="n">
        <x:f t="shared" ref="W13:W20" si="15">IF(AND(W$7&gt;=FC13,W$7&lt;=FD13),1,"")</x:f>
        <x:v>1</x:v>
      </x:c>
      <x:c r="X13" s="111" t="n">
        <x:f t="shared" ref="X13:X20" si="16">IF(AND(X$7&gt;=FC13,X$7&lt;=FD13),1,"")</x:f>
        <x:v>1</x:v>
      </x:c>
      <x:c r="Y13" s="111" t="n">
        <x:f t="shared" ref="Y13:Y20" si="17">IF(AND(Y$7&gt;=FC13,Y$7&lt;=FD13),1,"")</x:f>
        <x:v>1</x:v>
      </x:c>
      <x:c r="Z13" s="111" t="n">
        <x:f t="shared" ref="Z13:Z20" si="18">IF(AND(Z$7&gt;=FC13,Z$7&lt;=FD13),1,"")</x:f>
        <x:v>1</x:v>
      </x:c>
      <x:c r="AA13" s="111" t="n">
        <x:f t="shared" ref="AA13:AA20" si="19">IF(AND(AA$7&gt;=FC13,AA$7&lt;=FD13),1,"")</x:f>
        <x:v>1</x:v>
      </x:c>
      <x:c r="AB13" s="111" t="n">
        <x:f t="shared" ref="AB13:AB20" si="20">IF(AND(AB$7&gt;=FC13,AB$7&lt;=FD13),1,"")</x:f>
        <x:v>1</x:v>
      </x:c>
      <x:c r="AC13" s="111" t="n">
        <x:f t="shared" ref="AC13:AC20" si="21">IF(AND(AC$7&gt;=FC13,AC$7&lt;=FD13),1,"")</x:f>
        <x:v>1</x:v>
      </x:c>
      <x:c r="AD13" s="111" t="n">
        <x:f t="shared" ref="AD13:AD20" si="22">IF(AND(AD$7&gt;=FC13,AD$7&lt;=FD13),1,"")</x:f>
        <x:v>1</x:v>
      </x:c>
      <x:c r="AE13" s="111" t="str">
        <x:f t="shared" ref="AE13:AE20" si="23">IF(AND(AE$7&gt;=FC13,AE$7&lt;=FD13),1,"")</x:f>
      </x:c>
      <x:c r="AF13" s="111" t="str">
        <x:f t="shared" ref="AF13:AF20" si="24">IF(AND(AF$7&gt;=FC13,AF$7&lt;=FD13),1,"")</x:f>
      </x:c>
      <x:c r="AG13" s="111" t="str">
        <x:f t="shared" ref="AG13:AG20" si="25">IF(AND(AG$7&gt;=FC13,AG$7&lt;=FD13),1,"")</x:f>
      </x:c>
      <x:c r="AH13" s="111" t="str">
        <x:f t="shared" ref="AH13:AH20" si="26">IF(AND(AH$7&gt;=FC13,AH$7&lt;=FD13),1,"")</x:f>
      </x:c>
      <x:c r="AI13" s="111" t="str">
        <x:f t="shared" ref="AI13:AI20" si="27">IF(AND(AI$7&gt;=FC13,AI$7&lt;=FD13),1,"")</x:f>
      </x:c>
      <x:c r="AJ13" s="111" t="str">
        <x:f t="shared" ref="AJ13:AJ20" si="28">IF(AND(AJ$7&gt;=FC13,AJ$7&lt;=FD13),1,"")</x:f>
      </x:c>
      <x:c r="AK13" s="111" t="str">
        <x:f t="shared" ref="AK13:AK20" si="29">IF(AND(AK$7&gt;=FC13,AK$7&lt;=FD13),1,"")</x:f>
      </x:c>
      <x:c r="AL13" s="111" t="str">
        <x:f t="shared" ref="AL13:AL20" si="30">IF(AND(AL$7&gt;=FC13,AL$7&lt;=FD13),1,"")</x:f>
      </x:c>
      <x:c r="AM13" s="111" t="str">
        <x:f t="shared" ref="AM13:AM20" si="31">IF(AND(AM$7&gt;=FC13,AM$7&lt;=FD13),1,"")</x:f>
      </x:c>
      <x:c r="AN13" s="111" t="str">
        <x:f t="shared" ref="AN13:AN20" si="32">IF(AND(AN$7&gt;=FC13,AN$7&lt;=FD13),1,"")</x:f>
      </x:c>
      <x:c r="AO13" s="111" t="str">
        <x:f t="shared" ref="AO13:AO20" si="33">IF(AND(AO$7&gt;=FC13,AO$7&lt;=FD13),1,"")</x:f>
      </x:c>
      <x:c r="AP13" s="111" t="str">
        <x:f t="shared" ref="AP13:AP20" si="34">IF(AND(AP$7&gt;=FC13,AP$7&lt;=FD13),1,"")</x:f>
      </x:c>
      <x:c r="AQ13" s="111" t="str">
        <x:f t="shared" ref="AQ13:AQ20" si="35">IF(AND(AQ$7&gt;=FC13,AQ$7&lt;=FD13),1,"")</x:f>
      </x:c>
      <x:c r="AR13" s="111" t="str">
        <x:f t="shared" ref="AR13:AR20" si="36">IF(AND(AR$7&gt;=FC13,AR$7&lt;=FD13),1,"")</x:f>
      </x:c>
      <x:c r="AS13" s="111" t="str">
        <x:f t="shared" ref="AS13:AS20" si="37">IF(AND(AS$7&gt;=FC13,AS$7&lt;=FD13),1,"")</x:f>
      </x:c>
      <x:c r="AT13" s="111" t="str">
        <x:f t="shared" ref="AT13:AT20" si="38">IF(AND(AT$7&gt;=FC13,AT$7&lt;=FD13),1,"")</x:f>
      </x:c>
      <x:c r="AU13" s="111" t="str">
        <x:f t="shared" ref="AU13:AU20" si="39">IF(AND(AU$7&gt;=FC13,AU$7&lt;=FD13),1,"")</x:f>
      </x:c>
      <x:c r="AV13" s="111" t="str">
        <x:f t="shared" ref="AV13:AV20" si="40">IF(AND(AV$7&gt;=FC13,AV$7&lt;=FD13),1,"")</x:f>
      </x:c>
      <x:c r="AW13" s="111" t="str">
        <x:f t="shared" ref="AW13:AW20" si="41">IF(AND(AW$7&gt;=FC13,AW$7&lt;=FD13),1,"")</x:f>
      </x:c>
      <x:c r="AX13" s="111" t="str">
        <x:f t="shared" ref="AX13:AX20" si="42">IF(AND(AX$7&gt;=FC13,AX$7&lt;=FD13),1,"")</x:f>
      </x:c>
      <x:c r="AY13" s="111" t="str">
        <x:f t="shared" ref="AY13:AY20" si="43">IF(AND(AY$7&gt;=FC13,AY$7&lt;=FD13),1,"")</x:f>
      </x:c>
      <x:c r="AZ13" s="111" t="str">
        <x:f t="shared" ref="AZ13:AZ20" si="44">IF(AND(AZ$7&gt;=FC13,AZ$7&lt;=FD13),1,"")</x:f>
      </x:c>
      <x:c r="BA13" s="111" t="str">
        <x:f t="shared" ref="BA13:BA20" si="45">IF(AND(BA$7&gt;=FC13,BA$7&lt;=FD13),1,"")</x:f>
      </x:c>
      <x:c r="BB13" s="111" t="str">
        <x:f t="shared" ref="BB13:BB20" si="46">IF(AND(BB$7&gt;=FC13,BB$7&lt;=FD13),1,"")</x:f>
      </x:c>
      <x:c r="BC13" s="111" t="str">
        <x:f t="shared" ref="BC13:BC20" si="47">IF(AND(BC$7&gt;=FC13,BC$7&lt;=FD13),1,"")</x:f>
      </x:c>
      <x:c r="BD13" s="111" t="str">
        <x:f t="shared" ref="BD13:BD20" si="48">IF(AND(BD$7&gt;=FC13,BD$7&lt;=FD13),1,"")</x:f>
      </x:c>
      <x:c r="BE13" s="111" t="str">
        <x:f t="shared" ref="BE13:BE20" si="49">IF(AND(BE$7&gt;=FC13,BE$7&lt;=FD13),1,"")</x:f>
      </x:c>
      <x:c r="BF13" s="111" t="str">
        <x:f t="shared" ref="BF13:BF20" si="50">IF(AND(BF$7&gt;=FC13,BF$7&lt;=FD13),1,"")</x:f>
      </x:c>
      <x:c r="BG13" s="111" t="str">
        <x:f t="shared" ref="BG13:BG20" si="51">IF(AND(BG$7&gt;=FC13,BG$7&lt;=FD13),1,"")</x:f>
      </x:c>
      <x:c r="BH13" s="111" t="str">
        <x:f t="shared" ref="BH13:BH20" si="52">IF(AND(BH$7&gt;=FC13,BH$7&lt;=FD13),1,"")</x:f>
      </x:c>
      <x:c r="BI13" s="111" t="str">
        <x:f t="shared" ref="BI13:BI20" si="53">IF(AND(BI$7&gt;=FC13,BI$7&lt;=FD13),1,"")</x:f>
      </x:c>
      <x:c r="BJ13" s="111" t="str">
        <x:f t="shared" ref="BJ13:BJ20" si="54">IF(AND(BJ$7&gt;=FC13,BJ$7&lt;=FD13),1,"")</x:f>
      </x:c>
      <x:c r="BK13" s="111" t="str">
        <x:f t="shared" ref="BK13:BK20" si="55">IF(AND(BK$7&gt;=FC13,BK$7&lt;=FD13),1,"")</x:f>
      </x:c>
      <x:c r="BL13" s="111" t="str">
        <x:f t="shared" ref="BL13:BL20" si="56">IF(AND(BL$7&gt;=FC13,BL$7&lt;=FD13),1,"")</x:f>
      </x:c>
      <x:c r="BM13" s="111" t="str">
        <x:f t="shared" ref="BM13:BM20" si="57">IF(AND(BM$7&gt;=FC13,BM$7&lt;=FD13),1,"")</x:f>
      </x:c>
      <x:c r="BN13" s="111" t="str">
        <x:f t="shared" ref="BN13:BN20" si="58">IF(AND(BN$7&gt;=FC13,BN$7&lt;=FD13),1,"")</x:f>
      </x:c>
      <x:c r="BO13" s="111" t="str">
        <x:f t="shared" ref="BO13:BO20" si="59">IF(AND(BO$7&gt;=FC13,BO$7&lt;=FD13),1,"")</x:f>
      </x:c>
      <x:c r="BP13" s="111" t="str">
        <x:f t="shared" ref="BP13:BP20" si="60">IF(AND(BP$7&gt;=FC13,BP$7&lt;=FD13),1,"")</x:f>
      </x:c>
      <x:c r="BQ13" s="111" t="str">
        <x:f t="shared" ref="BQ13:BQ20" si="61">IF(AND(BQ$7&gt;=FC13,BQ$7&lt;=FD13),1,"")</x:f>
      </x:c>
      <x:c r="BR13" s="111" t="str">
        <x:f t="shared" ref="BR13:BR20" si="62">IF(AND(BR$7&gt;=FC13,BR$7&lt;=FD13),1,"")</x:f>
      </x:c>
      <x:c r="BS13" s="111" t="str">
        <x:f t="shared" ref="BS13:BS20" si="63">IF(AND(BS$7&gt;=FC13,BS$7&lt;=FD13),1,"")</x:f>
      </x:c>
      <x:c r="BT13" s="111" t="str">
        <x:f t="shared" ref="BT13:BT20" si="64">IF(AND(BT$7&gt;=FC13,BT$7&lt;=FD13),1,"")</x:f>
      </x:c>
      <x:c r="BU13" s="111" t="str">
        <x:f t="shared" ref="BU13:BU20" si="65">IF(AND(BU$7&gt;=FC13,BU$7&lt;=FD13),1,"")</x:f>
      </x:c>
      <x:c r="BV13" s="111" t="str">
        <x:f t="shared" ref="BV13:BV20" si="66">IF(AND(BV$7&gt;=FC13,BV$7&lt;=FD13),1,"")</x:f>
      </x:c>
      <x:c r="BW13" s="111" t="str">
        <x:f t="shared" ref="BW13:BW20" si="67">IF(AND(BW$7&gt;=FC13,BW$7&lt;=FD13),1,"")</x:f>
      </x:c>
      <x:c r="BX13" s="111" t="str">
        <x:f t="shared" ref="BX13:BX20" si="68">IF(AND(BX$7&gt;=FC13,BX$7&lt;=FD13),1,"")</x:f>
      </x:c>
      <x:c r="BY13" s="111" t="str">
        <x:f t="shared" ref="BY13:BY20" si="69">IF(AND(BY$7&gt;=FC13,BY$7&lt;=FD13),1,"")</x:f>
      </x:c>
      <x:c r="BZ13" s="111" t="str">
        <x:f t="shared" ref="BZ13:BZ20" si="70">IF(AND(BZ$7&gt;=FC13,BZ$7&lt;=FD13),1,"")</x:f>
      </x:c>
      <x:c r="CA13" s="111" t="str">
        <x:f t="shared" ref="CA13:CA20" si="71">IF(AND(CA$7&gt;=FC13,CA$7&lt;=FD13),1,"")</x:f>
      </x:c>
      <x:c r="CB13" s="111" t="str">
        <x:f t="shared" ref="CB13:CB20" si="72">IF(AND(CB$7&gt;=FC13,CB$7&lt;=FD13),1,"")</x:f>
      </x:c>
      <x:c r="CC13" s="111" t="str">
        <x:f t="shared" ref="CC13:CC20" si="73">IF(AND(CC$7&gt;=FC13,CC$7&lt;=FD13),1,"")</x:f>
      </x:c>
      <x:c r="CD13" s="111" t="str">
        <x:f t="shared" ref="CD13:CD20" si="74">IF(AND(CD$7&gt;=FC13,CD$7&lt;=FD13),1,"")</x:f>
      </x:c>
      <x:c r="CE13" s="111" t="str">
        <x:f t="shared" ref="CE13:CE20" si="75">IF(AND(CE$7&gt;=FC13,CE$7&lt;=FD13),1,"")</x:f>
      </x:c>
      <x:c r="CF13" s="111" t="str">
        <x:f t="shared" ref="CF13:CF20" si="76">IF(AND(CF$7&gt;=FC13,CF$7&lt;=FD13),1,"")</x:f>
      </x:c>
      <x:c r="CG13" s="111" t="str">
        <x:f t="shared" ref="CG13:CG20" si="77">IF(AND(CG$7&gt;=FC13,CG$7&lt;=FD13),1,"")</x:f>
      </x:c>
      <x:c r="CH13" s="111" t="str">
        <x:f t="shared" ref="CH13:CH20" si="78">IF(AND(CH$7&gt;=FC13,CH$7&lt;=FD13),1,"")</x:f>
      </x:c>
      <x:c r="CI13" s="111" t="str">
        <x:f t="shared" ref="CI13:CI20" si="79">IF(AND(CI$7&gt;=FC13,CI$7&lt;=FD13),1,"")</x:f>
      </x:c>
      <x:c r="CJ13" s="111" t="str">
        <x:f t="shared" ref="CJ13:CJ20" si="80">IF(AND(CJ$7&gt;=FC13,CJ$7&lt;=FD13),1,"")</x:f>
      </x:c>
      <x:c r="CK13" s="111" t="str">
        <x:f t="shared" ref="CK13:CK20" si="81">IF(AND(CK$7&gt;=FC13,CK$7&lt;=FD13),1,"")</x:f>
      </x:c>
      <x:c r="CL13" s="111" t="str">
        <x:f t="shared" ref="CL13:CL20" si="82">IF(AND(CL$7&gt;=FC13,CL$7&lt;=FD13),1,"")</x:f>
      </x:c>
      <x:c r="CM13" s="111" t="str">
        <x:f t="shared" ref="CM13:CM20" si="83">IF(AND(CM$7&gt;=FC13,CM$7&lt;=FD13),1,"")</x:f>
      </x:c>
      <x:c r="CN13" s="111" t="str">
        <x:f t="shared" ref="CN13:CN20" si="84">IF(AND(CN$7&gt;=FC13,CN$7&lt;=FD13),1,"")</x:f>
      </x:c>
      <x:c r="CO13" s="111" t="str">
        <x:f t="shared" ref="CO13:CO20" si="85">IF(AND(CO$7&gt;=FC13,CO$7&lt;=FD13),1,"")</x:f>
      </x:c>
      <x:c r="CP13" s="111" t="str">
        <x:f t="shared" ref="CP13:CP20" si="86">IF(AND(CP$7&gt;=FC13,CP$7&lt;=FD13),1,"")</x:f>
      </x:c>
      <x:c r="CQ13" s="111" t="str">
        <x:f t="shared" ref="CQ13:CQ20" si="87">IF(AND(CQ$7&gt;=FC13,CQ$7&lt;=FD13),1,"")</x:f>
      </x:c>
      <x:c r="CR13" s="111" t="str">
        <x:f t="shared" ref="CR13:CR20" si="88">IF(AND(CR$7&gt;=FC13,CR$7&lt;=FD13),1,"")</x:f>
      </x:c>
      <x:c r="CS13" s="111" t="str">
        <x:f t="shared" ref="CS13:CS20" si="89">IF(AND(CS$7&gt;=FC13,CS$7&lt;=FD13),1,"")</x:f>
      </x:c>
      <x:c r="CT13" s="111" t="str">
        <x:f t="shared" ref="CT13:CT20" si="90">IF(AND(CT$7&gt;=FC13,CT$7&lt;=FD13),1,"")</x:f>
      </x:c>
      <x:c r="CU13" s="111" t="str">
        <x:f t="shared" ref="CU13:CU20" si="91">IF(AND(CU$7&gt;=FC13,CU$7&lt;=FD13),1,"")</x:f>
      </x:c>
      <x:c r="CV13" s="111" t="str">
        <x:f t="shared" ref="CV13:CV20" si="92">IF(AND(CV$7&gt;=FC13,CV$7&lt;=FD13),1,"")</x:f>
      </x:c>
      <x:c r="CW13" s="111" t="str">
        <x:f t="shared" ref="CW13:CW20" si="93">IF(AND(CW$7&gt;=FC13,CW$7&lt;=FD13),1,"")</x:f>
      </x:c>
      <x:c r="CX13" s="111" t="str">
        <x:f t="shared" ref="CX13:CX20" si="94">IF(AND(CX$7&gt;=FC13,CX$7&lt;=FD13),1,"")</x:f>
      </x:c>
      <x:c r="CY13" s="111" t="str">
        <x:f t="shared" ref="CY13:CY20" si="95">IF(AND(CY$7&gt;=FC13,CY$7&lt;=FD13),1,"")</x:f>
      </x:c>
      <x:c r="CZ13" s="111" t="str">
        <x:f t="shared" ref="CZ13:CZ20" si="96">IF(AND(CZ$7&gt;=FC13,CZ$7&lt;=FD13),1,"")</x:f>
      </x:c>
      <x:c r="DA13" s="111" t="str">
        <x:f t="shared" ref="DA13:DA20" si="97">IF(AND(DA$7&gt;=FC13,DA$7&lt;=FD13),1,"")</x:f>
      </x:c>
      <x:c r="DB13" s="111" t="str">
        <x:f t="shared" ref="DB13:DB20" si="98">IF(AND(DB$7&gt;=FC13,DB$7&lt;=FD13),1,"")</x:f>
      </x:c>
      <x:c r="DC13" s="111" t="str">
        <x:f t="shared" ref="DC13:DC20" si="99">IF(AND(DC$7&gt;=FC13,DC$7&lt;=FD13),1,"")</x:f>
      </x:c>
      <x:c r="DD13" s="111" t="str">
        <x:f t="shared" ref="DD13:DD20" si="100">IF(AND(DD$7&gt;=FC13,DD$7&lt;=FD13),1,"")</x:f>
      </x:c>
      <x:c r="DE13" s="111" t="str">
        <x:f t="shared" ref="DE13:DE20" si="101">IF(AND(DE$7&gt;=FC13,DE$7&lt;=FD13),1,"")</x:f>
      </x:c>
      <x:c r="DF13" s="111" t="str">
        <x:f t="shared" ref="DF13:DF20" si="102">IF(AND(DF$7&gt;=FC13,DF$7&lt;=FD13),1,"")</x:f>
      </x:c>
      <x:c r="DG13" s="111" t="str">
        <x:f t="shared" ref="DG13:DG20" si="103">IF(AND(DG$7&gt;=FC13,DG$7&lt;=FD13),1,"")</x:f>
      </x:c>
      <x:c r="DH13" s="111" t="str">
        <x:f t="shared" ref="DH13:DH20" si="104">IF(AND(DH$7&gt;=FC13,DH$7&lt;=FD13),1,"")</x:f>
      </x:c>
      <x:c r="DI13" s="111" t="str">
        <x:f t="shared" ref="DI13:DI20" si="105">IF(AND(DI$7&gt;=FC13,DI$7&lt;=FD13),1,"")</x:f>
      </x:c>
      <x:c r="DJ13" s="111" t="str">
        <x:f t="shared" ref="DJ13:DJ20" si="106">IF(AND(DJ$7&gt;=FC13,DJ$7&lt;=FD13),1,"")</x:f>
      </x:c>
      <x:c r="DK13" s="111" t="str">
        <x:f t="shared" ref="DK13:DK20" si="107">IF(AND(DK$7&gt;=FC13,DK$7&lt;=FD13),1,"")</x:f>
      </x:c>
      <x:c r="DL13" s="111" t="str">
        <x:f t="shared" ref="DL13:DL20" si="108">IF(AND(DL$7&gt;=FC13,DL$7&lt;=FD13),1,"")</x:f>
      </x:c>
      <x:c r="DM13" s="111" t="str">
        <x:f t="shared" ref="DM13:DM20" si="109">IF(AND(DM$7&gt;=FC13,DM$7&lt;=FD13),1,"")</x:f>
      </x:c>
      <x:c r="DN13" s="111" t="str">
        <x:f t="shared" ref="DN13:DN20" si="110">IF(AND(DN$7&gt;=FC13,DN$7&lt;=FD13),1,"")</x:f>
      </x:c>
      <x:c r="DO13" s="111" t="str">
        <x:f t="shared" ref="DO13:DO20" si="111">IF(AND(DO$7&gt;=FC13,DO$7&lt;=FD13),1,"")</x:f>
      </x:c>
      <x:c r="DP13" s="111" t="str">
        <x:f t="shared" ref="DP13:DP20" si="112">IF(AND(DP$7&gt;=FC13,DP$7&lt;=FD13),1,"")</x:f>
      </x:c>
      <x:c r="DQ13" s="111" t="str">
        <x:f t="shared" ref="DQ13:DQ20" si="113">IF(AND(DQ$7&gt;=FC13,DQ$7&lt;=FD13),1,"")</x:f>
      </x:c>
      <x:c r="DR13" s="111" t="str">
        <x:f t="shared" ref="DR13:DR20" si="114">IF(AND(DR$7&gt;=FC13,DR$7&lt;=FD13),1,"")</x:f>
      </x:c>
      <x:c r="DS13" s="111" t="str">
        <x:f t="shared" ref="DS13:DS20" si="115">IF(AND(DS$7&gt;=FC13,DS$7&lt;=FD13),1,"")</x:f>
      </x:c>
      <x:c r="DT13" s="111" t="str">
        <x:f t="shared" ref="DT13:DT20" si="116">IF(AND(DT$7&gt;=FC13,DT$7&lt;=FD13),1,"")</x:f>
      </x:c>
      <x:c r="DU13" s="111" t="str">
        <x:f t="shared" ref="DU13:DU20" si="117">IF(AND(DU$7&gt;=FC13,DU$7&lt;=FD13),1,"")</x:f>
      </x:c>
      <x:c r="DV13" s="111" t="str">
        <x:f t="shared" ref="DV13:DV20" si="118">IF(AND(DV$7&gt;=FC13,DV$7&lt;=FD13),1,"")</x:f>
      </x:c>
      <x:c r="DW13" s="111" t="str">
        <x:f t="shared" ref="DW13:DW20" si="119">IF(AND(DW$7&gt;=FC13,DW$7&lt;=FD13),1,"")</x:f>
      </x:c>
      <x:c r="DX13" s="111" t="str">
        <x:f t="shared" ref="DX13:DX20" si="120">IF(AND(DX$7&gt;=FC13,DX$7&lt;=FD13),1,"")</x:f>
      </x:c>
      <x:c r="DY13" s="111" t="str">
        <x:f t="shared" ref="DY13:DY20" si="121">IF(AND(DY$7&gt;=FC13,DY$7&lt;=FD13),1,"")</x:f>
      </x:c>
      <x:c r="DZ13" s="111" t="str">
        <x:f t="shared" ref="DZ13:DZ20" si="122">IF(AND(DZ$7&gt;=FC13,DZ$7&lt;=FD13),1,"")</x:f>
      </x:c>
      <x:c r="EA13" s="111" t="str">
        <x:f t="shared" ref="EA13:EA20" si="123">IF(AND(EA$7&gt;=FC13,EA$7&lt;=FD13),1,"")</x:f>
      </x:c>
      <x:c r="EB13" s="111" t="str">
        <x:f t="shared" ref="EB13:EB20" si="124">IF(AND(EB$7&gt;=FC13,EB$7&lt;=FD13),1,"")</x:f>
      </x:c>
      <x:c r="EC13" s="111" t="str">
        <x:f t="shared" ref="EC13:EC20" si="125">IF(AND(EC$7&gt;=FC13,EC$7&lt;=FD13),1,"")</x:f>
      </x:c>
      <x:c r="ED13" s="111" t="str">
        <x:f t="shared" ref="ED13:ED20" si="126">IF(AND(ED$7&gt;=FC13,ED$7&lt;=FD13),1,"")</x:f>
      </x:c>
      <x:c r="EE13" s="111" t="str">
        <x:f t="shared" ref="EE13:EE20" si="127">IF(AND(EE$7&gt;=FC13,EE$7&lt;=FD13),1,"")</x:f>
      </x:c>
      <x:c r="EF13" s="111" t="str">
        <x:f t="shared" ref="EF13:EF20" si="128">IF(AND(EF$7&gt;=FC13,EF$7&lt;=FD13),1,"")</x:f>
      </x:c>
      <x:c r="EG13" s="111" t="str">
        <x:f t="shared" ref="EG13:EG20" si="129">IF(AND(EG$7&gt;=FC13,EG$7&lt;=FD13),1,"")</x:f>
      </x:c>
      <x:c r="EH13" s="111" t="str">
        <x:f t="shared" ref="EH13:EH20" si="130">IF(AND(EH$7&gt;=FC13,EH$7&lt;=FD13),1,"")</x:f>
      </x:c>
      <x:c r="EI13" s="111" t="str">
        <x:f t="shared" ref="EI13:EI20" si="131">IF(AND(EI$7&gt;=FC13,EI$7&lt;=FD13),1,"")</x:f>
      </x:c>
      <x:c r="EJ13" s="111" t="str">
        <x:f t="shared" ref="EJ13:EJ20" si="132">IF(AND(EJ$7&gt;=FC13,EJ$7&lt;=FD13),1,"")</x:f>
      </x:c>
      <x:c r="EK13" s="111" t="str">
        <x:f t="shared" ref="EK13:EK20" si="133">IF(AND(EK$7&gt;=FC13,EK$7&lt;=FD13),1,"")</x:f>
      </x:c>
      <x:c r="EL13" s="111" t="str">
        <x:f t="shared" ref="EL13:EL20" si="134">IF(AND(EL$7&gt;=FC13,EL$7&lt;=FD13),1,"")</x:f>
      </x:c>
      <x:c r="EM13" s="111" t="str">
        <x:f t="shared" ref="EM13:EM20" si="135">IF(AND(EM$7&gt;=FC13,EM$7&lt;=FD13),1,"")</x:f>
      </x:c>
      <x:c r="EN13" s="111" t="str">
        <x:f t="shared" ref="EN13:EN20" si="136">IF(AND(EN$7&gt;=FC13,EN$7&lt;=FD13),1,"")</x:f>
      </x:c>
      <x:c r="EO13" s="111" t="str">
        <x:f t="shared" ref="EO13:EO20" si="137">IF(AND(EO$7&gt;=FC13,EO$7&lt;=FD13),1,"")</x:f>
      </x:c>
      <x:c r="EP13" s="111" t="str">
        <x:f t="shared" ref="EP13:EP20" si="138">IF(AND(EP$7&gt;=FC13,EP$7&lt;=FD13),1,"")</x:f>
      </x:c>
      <x:c r="EQ13" s="111" t="str">
        <x:f t="shared" ref="EQ13:EQ20" si="139">IF(AND(EQ$7&gt;=FC13,EQ$7&lt;=FD13),1,"")</x:f>
      </x:c>
      <x:c r="ER13" s="111" t="str">
        <x:f t="shared" ref="ER13:ER20" si="140">IF(AND(ER$7&gt;=FC13,ER$7&lt;=FD13),1,"")</x:f>
      </x:c>
      <x:c r="ES13" s="111" t="str">
        <x:f t="shared" ref="ES13:ES20" si="141">IF(AND(ES$7&gt;=FC13,ES$7&lt;=FD13),1,"")</x:f>
      </x:c>
      <x:c r="ET13" s="111" t="str">
        <x:f t="shared" ref="ET13:ET20" si="142">IF(AND(ET$7&gt;=FC13,ET$7&lt;=FD13),1,"")</x:f>
      </x:c>
      <x:c r="EU13" s="111" t="str">
        <x:f t="shared" ref="EU13:EU20" si="143">IF(AND(EU$7&gt;=FC13,EU$7&lt;=FD13),1,"")</x:f>
      </x:c>
      <x:c r="EV13" s="111" t="str">
        <x:f t="shared" ref="EV13:EV20" si="144">IF(AND(EV$7&gt;=FC13,EV$7&lt;=FD13),1,"")</x:f>
      </x:c>
      <x:c r="EW13" s="111" t="str">
        <x:f t="shared" ref="EW13:EW20" si="145">IF(AND(EW$7&gt;=FC13,EW$7&lt;=FD13),1,"")</x:f>
      </x:c>
      <x:c r="EX13" s="111" t="str">
        <x:f t="shared" ref="EX13:EX20" si="146">IF(AND(EX$7&gt;=FC13,EX$7&lt;=FD13),1,"")</x:f>
      </x:c>
      <x:c r="EY13" s="111" t="str">
        <x:f t="shared" ref="EY13:EY20" si="147">IF(AND(EY$7&gt;=FC13,EY$7&lt;=FD13),1,"")</x:f>
      </x:c>
      <x:c r="EZ13" s="111" t="str">
        <x:f t="shared" ref="EZ13:EZ20" si="148">IF(AND(EZ$7&gt;=FC13,EZ$7&lt;=FD13),1,"")</x:f>
      </x:c>
      <x:c r="FA13" s="111" t="str">
        <x:f t="shared" ref="FA13:FA20" si="149">IF(AND(FA$7&gt;=FC13,FA$7&lt;=FD13),1,"")</x:f>
      </x:c>
      <x:c r="FB13" s="111" t="str">
        <x:f t="shared" ref="FB13:FB20" si="150">IF(AND(FB$7&gt;=FC13,FB$7&lt;=FD13),1,"")</x:f>
      </x:c>
      <x:c r="FC13" t="n">
        <x:f>'07_Presupuesto'!F177-'14_Parametros'!$B$5+1</x:f>
        <x:v>12</x:v>
      </x:c>
      <x:c r="FD13" t="n">
        <x:f>'07_Presupuesto'!G177-'14_Parametros'!$B$5+1</x:f>
        <x:v>22</x:v>
      </x:c>
      <x:c r="FE13" s="98" t="n">
        <x:f>'07_Presupuesto'!E177</x:f>
        <x:v>0.03331100849518841</x:v>
      </x:c>
    </x:row>
    <x:row r="14" ht="22.049999237060547" customHeight="1">
      <x:c r="B14" t="str">
        <x:f>'04_CPM_Proyecto_Completo'!B10</x:f>
        <x:v>2.2</x:v>
      </x:c>
      <x:c r="C14" t="str">
        <x:f>'03_Rendimientos'!C10</x:f>
        <x:v>Relleno, humectación y compactación</x:v>
      </x:c>
      <x:c r="D14" t="str">
        <x:f>'03_Rendimientos'!E10</x:f>
        <x:v>m3</x:v>
      </x:c>
      <x:c r="E14" s="90" t="n">
        <x:f>'03_Rendimientos'!D10</x:f>
        <x:v>35</x:v>
      </x:c>
      <x:c r="F14" s="90">
        <x:f t="shared" si="0"/>
        <x:v>78128</x:v>
      </x:c>
      <x:c r="G14" s="90" t="n">
        <x:f>'07_Presupuesto'!D178*(1+'14_Parametros'!B8)</x:f>
        <x:v>2734480</x:v>
      </x:c>
      <x:c r="H14" t="n">
        <x:f>'03_Rendimientos'!K10</x:f>
        <x:v>9</x:v>
      </x:c>
      <x:c r="I14" s="108" t="str">
        <x:f t="shared" si="1"/>
      </x:c>
      <x:c r="J14" s="108" t="str">
        <x:f t="shared" si="2"/>
      </x:c>
      <x:c r="K14" s="108" t="str">
        <x:f t="shared" si="3"/>
      </x:c>
      <x:c r="L14" s="108" t="str">
        <x:f t="shared" si="4"/>
      </x:c>
      <x:c r="M14" s="108" t="str">
        <x:f t="shared" si="5"/>
      </x:c>
      <x:c r="N14" s="108" t="str">
        <x:f t="shared" si="6"/>
      </x:c>
      <x:c r="O14" s="108" t="str">
        <x:f t="shared" si="7"/>
      </x:c>
      <x:c r="P14" s="108" t="str">
        <x:f t="shared" si="8"/>
      </x:c>
      <x:c r="Q14" s="108" t="str">
        <x:f t="shared" si="9"/>
      </x:c>
      <x:c r="R14" s="108" t="str">
        <x:f t="shared" si="10"/>
      </x:c>
      <x:c r="S14" s="108" t="str">
        <x:f t="shared" si="11"/>
      </x:c>
      <x:c r="T14" s="108" t="str">
        <x:f t="shared" si="12"/>
      </x:c>
      <x:c r="U14" s="108" t="str">
        <x:f t="shared" si="13"/>
      </x:c>
      <x:c r="V14" s="108" t="str">
        <x:f t="shared" si="14"/>
      </x:c>
      <x:c r="W14" s="108" t="str">
        <x:f t="shared" si="15"/>
      </x:c>
      <x:c r="X14" s="108" t="str">
        <x:f t="shared" si="16"/>
      </x:c>
      <x:c r="Y14" s="108" t="str">
        <x:f t="shared" si="17"/>
      </x:c>
      <x:c r="Z14" s="108" t="str">
        <x:f t="shared" si="18"/>
      </x:c>
      <x:c r="AA14" s="108" t="str">
        <x:f t="shared" si="19"/>
      </x:c>
      <x:c r="AB14" s="108" t="str">
        <x:f t="shared" si="20"/>
      </x:c>
      <x:c r="AC14" s="108" t="str">
        <x:f t="shared" si="21"/>
      </x:c>
      <x:c r="AD14" s="108" t="str">
        <x:f t="shared" si="22"/>
      </x:c>
      <x:c r="AE14" s="108">
        <x:f t="shared" si="23"/>
        <x:v>1</x:v>
      </x:c>
      <x:c r="AF14" s="108">
        <x:f t="shared" si="24"/>
        <x:v>1</x:v>
      </x:c>
      <x:c r="AG14" s="108">
        <x:f t="shared" si="25"/>
        <x:v>1</x:v>
      </x:c>
      <x:c r="AH14" s="108">
        <x:f t="shared" si="26"/>
        <x:v>1</x:v>
      </x:c>
      <x:c r="AI14" s="108">
        <x:f t="shared" si="27"/>
        <x:v>1</x:v>
      </x:c>
      <x:c r="AJ14" s="108">
        <x:f t="shared" si="28"/>
        <x:v>1</x:v>
      </x:c>
      <x:c r="AK14" s="108">
        <x:f t="shared" si="29"/>
        <x:v>1</x:v>
      </x:c>
      <x:c r="AL14" s="108">
        <x:f t="shared" si="30"/>
        <x:v>1</x:v>
      </x:c>
      <x:c r="AM14" s="108">
        <x:f t="shared" si="31"/>
        <x:v>1</x:v>
      </x:c>
      <x:c r="AN14" s="108" t="str">
        <x:f t="shared" si="32"/>
      </x:c>
      <x:c r="AO14" s="108" t="str">
        <x:f t="shared" si="33"/>
      </x:c>
      <x:c r="AP14" s="108" t="str">
        <x:f t="shared" si="34"/>
      </x:c>
      <x:c r="AQ14" s="108" t="str">
        <x:f t="shared" si="35"/>
      </x:c>
      <x:c r="AR14" s="108" t="str">
        <x:f t="shared" si="36"/>
      </x:c>
      <x:c r="AS14" s="108" t="str">
        <x:f t="shared" si="37"/>
      </x:c>
      <x:c r="AT14" s="108" t="str">
        <x:f t="shared" si="38"/>
      </x:c>
      <x:c r="AU14" s="108" t="str">
        <x:f t="shared" si="39"/>
      </x:c>
      <x:c r="AV14" s="108" t="str">
        <x:f t="shared" si="40"/>
      </x:c>
      <x:c r="AW14" s="108" t="str">
        <x:f t="shared" si="41"/>
      </x:c>
      <x:c r="AX14" s="108" t="str">
        <x:f t="shared" si="42"/>
      </x:c>
      <x:c r="AY14" s="108" t="str">
        <x:f t="shared" si="43"/>
      </x:c>
      <x:c r="AZ14" s="108" t="str">
        <x:f t="shared" si="44"/>
      </x:c>
      <x:c r="BA14" s="108" t="str">
        <x:f t="shared" si="45"/>
      </x:c>
      <x:c r="BB14" s="108" t="str">
        <x:f t="shared" si="46"/>
      </x:c>
      <x:c r="BC14" s="108" t="str">
        <x:f t="shared" si="47"/>
      </x:c>
      <x:c r="BD14" s="108" t="str">
        <x:f t="shared" si="48"/>
      </x:c>
      <x:c r="BE14" s="108" t="str">
        <x:f t="shared" si="49"/>
      </x:c>
      <x:c r="BF14" s="108" t="str">
        <x:f t="shared" si="50"/>
      </x:c>
      <x:c r="BG14" s="108" t="str">
        <x:f t="shared" si="51"/>
      </x:c>
      <x:c r="BH14" s="108" t="str">
        <x:f t="shared" si="52"/>
      </x:c>
      <x:c r="BI14" s="108" t="str">
        <x:f t="shared" si="53"/>
      </x:c>
      <x:c r="BJ14" s="108" t="str">
        <x:f t="shared" si="54"/>
      </x:c>
      <x:c r="BK14" s="108" t="str">
        <x:f t="shared" si="55"/>
      </x:c>
      <x:c r="BL14" s="108" t="str">
        <x:f t="shared" si="56"/>
      </x:c>
      <x:c r="BM14" s="108" t="str">
        <x:f t="shared" si="57"/>
      </x:c>
      <x:c r="BN14" s="108" t="str">
        <x:f t="shared" si="58"/>
      </x:c>
      <x:c r="BO14" s="108" t="str">
        <x:f t="shared" si="59"/>
      </x:c>
      <x:c r="BP14" s="108" t="str">
        <x:f t="shared" si="60"/>
      </x:c>
      <x:c r="BQ14" s="108" t="str">
        <x:f t="shared" si="61"/>
      </x:c>
      <x:c r="BR14" s="108" t="str">
        <x:f t="shared" si="62"/>
      </x:c>
      <x:c r="BS14" s="108" t="str">
        <x:f t="shared" si="63"/>
      </x:c>
      <x:c r="BT14" s="108" t="str">
        <x:f t="shared" si="64"/>
      </x:c>
      <x:c r="BU14" s="108" t="str">
        <x:f t="shared" si="65"/>
      </x:c>
      <x:c r="BV14" s="108" t="str">
        <x:f t="shared" si="66"/>
      </x:c>
      <x:c r="BW14" s="108" t="str">
        <x:f t="shared" si="67"/>
      </x:c>
      <x:c r="BX14" s="108" t="str">
        <x:f t="shared" si="68"/>
      </x:c>
      <x:c r="BY14" s="108" t="str">
        <x:f t="shared" si="69"/>
      </x:c>
      <x:c r="BZ14" s="108" t="str">
        <x:f t="shared" si="70"/>
      </x:c>
      <x:c r="CA14" s="108" t="str">
        <x:f t="shared" si="71"/>
      </x:c>
      <x:c r="CB14" s="108" t="str">
        <x:f t="shared" si="72"/>
      </x:c>
      <x:c r="CC14" s="108" t="str">
        <x:f t="shared" si="73"/>
      </x:c>
      <x:c r="CD14" s="108" t="str">
        <x:f t="shared" si="74"/>
      </x:c>
      <x:c r="CE14" s="108" t="str">
        <x:f t="shared" si="75"/>
      </x:c>
      <x:c r="CF14" s="108" t="str">
        <x:f t="shared" si="76"/>
      </x:c>
      <x:c r="CG14" s="108" t="str">
        <x:f t="shared" si="77"/>
      </x:c>
      <x:c r="CH14" s="108" t="str">
        <x:f t="shared" si="78"/>
      </x:c>
      <x:c r="CI14" s="108" t="str">
        <x:f t="shared" si="79"/>
      </x:c>
      <x:c r="CJ14" s="108" t="str">
        <x:f t="shared" si="80"/>
      </x:c>
      <x:c r="CK14" s="108" t="str">
        <x:f t="shared" si="81"/>
      </x:c>
      <x:c r="CL14" s="108" t="str">
        <x:f t="shared" si="82"/>
      </x:c>
      <x:c r="CM14" s="108" t="str">
        <x:f t="shared" si="83"/>
      </x:c>
      <x:c r="CN14" s="108" t="str">
        <x:f t="shared" si="84"/>
      </x:c>
      <x:c r="CO14" s="108" t="str">
        <x:f t="shared" si="85"/>
      </x:c>
      <x:c r="CP14" s="108" t="str">
        <x:f t="shared" si="86"/>
      </x:c>
      <x:c r="CQ14" s="108" t="str">
        <x:f t="shared" si="87"/>
      </x:c>
      <x:c r="CR14" s="108" t="str">
        <x:f t="shared" si="88"/>
      </x:c>
      <x:c r="CS14" s="108" t="str">
        <x:f t="shared" si="89"/>
      </x:c>
      <x:c r="CT14" s="108" t="str">
        <x:f t="shared" si="90"/>
      </x:c>
      <x:c r="CU14" s="108" t="str">
        <x:f t="shared" si="91"/>
      </x:c>
      <x:c r="CV14" s="108" t="str">
        <x:f t="shared" si="92"/>
      </x:c>
      <x:c r="CW14" s="108" t="str">
        <x:f t="shared" si="93"/>
      </x:c>
      <x:c r="CX14" s="108" t="str">
        <x:f t="shared" si="94"/>
      </x:c>
      <x:c r="CY14" s="108" t="str">
        <x:f t="shared" si="95"/>
      </x:c>
      <x:c r="CZ14" s="108" t="str">
        <x:f t="shared" si="96"/>
      </x:c>
      <x:c r="DA14" s="108" t="str">
        <x:f t="shared" si="97"/>
      </x:c>
      <x:c r="DB14" s="108" t="str">
        <x:f t="shared" si="98"/>
      </x:c>
      <x:c r="DC14" s="108" t="str">
        <x:f t="shared" si="99"/>
      </x:c>
      <x:c r="DD14" s="108" t="str">
        <x:f t="shared" si="100"/>
      </x:c>
      <x:c r="DE14" s="108" t="str">
        <x:f t="shared" si="101"/>
      </x:c>
      <x:c r="DF14" s="108" t="str">
        <x:f t="shared" si="102"/>
      </x:c>
      <x:c r="DG14" s="108" t="str">
        <x:f t="shared" si="103"/>
      </x:c>
      <x:c r="DH14" s="108" t="str">
        <x:f t="shared" si="104"/>
      </x:c>
      <x:c r="DI14" s="108" t="str">
        <x:f t="shared" si="105"/>
      </x:c>
      <x:c r="DJ14" s="108" t="str">
        <x:f t="shared" si="106"/>
      </x:c>
      <x:c r="DK14" s="108" t="str">
        <x:f t="shared" si="107"/>
      </x:c>
      <x:c r="DL14" s="108" t="str">
        <x:f t="shared" si="108"/>
      </x:c>
      <x:c r="DM14" s="108" t="str">
        <x:f t="shared" si="109"/>
      </x:c>
      <x:c r="DN14" s="108" t="str">
        <x:f t="shared" si="110"/>
      </x:c>
      <x:c r="DO14" s="108" t="str">
        <x:f t="shared" si="111"/>
      </x:c>
      <x:c r="DP14" s="108" t="str">
        <x:f t="shared" si="112"/>
      </x:c>
      <x:c r="DQ14" s="108" t="str">
        <x:f t="shared" si="113"/>
      </x:c>
      <x:c r="DR14" s="108" t="str">
        <x:f t="shared" si="114"/>
      </x:c>
      <x:c r="DS14" s="108" t="str">
        <x:f t="shared" si="115"/>
      </x:c>
      <x:c r="DT14" s="108" t="str">
        <x:f t="shared" si="116"/>
      </x:c>
      <x:c r="DU14" s="108" t="str">
        <x:f t="shared" si="117"/>
      </x:c>
      <x:c r="DV14" s="108" t="str">
        <x:f t="shared" si="118"/>
      </x:c>
      <x:c r="DW14" s="108" t="str">
        <x:f t="shared" si="119"/>
      </x:c>
      <x:c r="DX14" s="108" t="str">
        <x:f t="shared" si="120"/>
      </x:c>
      <x:c r="DY14" s="108" t="str">
        <x:f t="shared" si="121"/>
      </x:c>
      <x:c r="DZ14" s="108" t="str">
        <x:f t="shared" si="122"/>
      </x:c>
      <x:c r="EA14" s="108" t="str">
        <x:f t="shared" si="123"/>
      </x:c>
      <x:c r="EB14" s="108" t="str">
        <x:f t="shared" si="124"/>
      </x:c>
      <x:c r="EC14" s="108" t="str">
        <x:f t="shared" si="125"/>
      </x:c>
      <x:c r="ED14" s="108" t="str">
        <x:f t="shared" si="126"/>
      </x:c>
      <x:c r="EE14" s="108" t="str">
        <x:f t="shared" si="127"/>
      </x:c>
      <x:c r="EF14" s="108" t="str">
        <x:f t="shared" si="128"/>
      </x:c>
      <x:c r="EG14" s="108" t="str">
        <x:f t="shared" si="129"/>
      </x:c>
      <x:c r="EH14" s="108" t="str">
        <x:f t="shared" si="130"/>
      </x:c>
      <x:c r="EI14" s="108" t="str">
        <x:f t="shared" si="131"/>
      </x:c>
      <x:c r="EJ14" s="108" t="str">
        <x:f t="shared" si="132"/>
      </x:c>
      <x:c r="EK14" s="108" t="str">
        <x:f t="shared" si="133"/>
      </x:c>
      <x:c r="EL14" s="108" t="str">
        <x:f t="shared" si="134"/>
      </x:c>
      <x:c r="EM14" s="108" t="str">
        <x:f t="shared" si="135"/>
      </x:c>
      <x:c r="EN14" s="108" t="str">
        <x:f t="shared" si="136"/>
      </x:c>
      <x:c r="EO14" s="108" t="str">
        <x:f t="shared" si="137"/>
      </x:c>
      <x:c r="EP14" s="108" t="str">
        <x:f t="shared" si="138"/>
      </x:c>
      <x:c r="EQ14" s="108" t="str">
        <x:f t="shared" si="139"/>
      </x:c>
      <x:c r="ER14" s="108" t="str">
        <x:f t="shared" si="140"/>
      </x:c>
      <x:c r="ES14" s="108" t="str">
        <x:f t="shared" si="141"/>
      </x:c>
      <x:c r="ET14" s="108" t="str">
        <x:f t="shared" si="142"/>
      </x:c>
      <x:c r="EU14" s="108" t="str">
        <x:f t="shared" si="143"/>
      </x:c>
      <x:c r="EV14" s="108" t="str">
        <x:f t="shared" si="144"/>
      </x:c>
      <x:c r="EW14" s="108" t="str">
        <x:f t="shared" si="145"/>
      </x:c>
      <x:c r="EX14" s="108" t="str">
        <x:f t="shared" si="146"/>
      </x:c>
      <x:c r="EY14" s="108" t="str">
        <x:f t="shared" si="147"/>
      </x:c>
      <x:c r="EZ14" s="108" t="str">
        <x:f t="shared" si="148"/>
      </x:c>
      <x:c r="FA14" s="108" t="str">
        <x:f t="shared" si="149"/>
      </x:c>
      <x:c r="FB14" s="108" t="str">
        <x:f t="shared" si="150"/>
      </x:c>
      <x:c r="FC14" t="n">
        <x:f>'07_Presupuesto'!F178-'14_Parametros'!$B$5+1</x:f>
        <x:v>23</x:v>
      </x:c>
      <x:c r="FD14" t="n">
        <x:f>'07_Presupuesto'!G178-'14_Parametros'!$B$5+1</x:f>
        <x:v>31</x:v>
      </x:c>
      <x:c r="FE14" s="98" t="n">
        <x:f>'07_Presupuesto'!E178</x:f>
        <x:v>0.03238570270365539</x:v>
      </x:c>
    </x:row>
    <x:row r="15" ht="22.049999237060547" customHeight="1">
      <x:c r="B15" s="109" t="str">
        <x:f>'04_CPM_Proyecto_Completo'!B11</x:f>
        <x:v>2.3</x:v>
      </x:c>
      <x:c r="C15" s="109" t="str">
        <x:f>'03_Rendimientos'!C11</x:f>
        <x:v>Emplantillado de hormigón</x:v>
      </x:c>
      <x:c r="D15" s="109" t="str">
        <x:f>'03_Rendimientos'!E11</x:f>
        <x:v>m3</x:v>
      </x:c>
      <x:c r="E15" s="110" t="n">
        <x:f>'03_Rendimientos'!D11</x:f>
        <x:v>12</x:v>
      </x:c>
      <x:c r="F15" s="110">
        <x:f t="shared" si="0"/>
        <x:v>46718.75</x:v>
      </x:c>
      <x:c r="G15" s="110" t="n">
        <x:f>'07_Presupuesto'!D179*(1+'14_Parametros'!B8)</x:f>
        <x:v>560625</x:v>
      </x:c>
      <x:c r="H15" s="109" t="n">
        <x:f>'03_Rendimientos'!K11</x:f>
        <x:v>5</x:v>
      </x:c>
      <x:c r="I15" s="111" t="str">
        <x:f t="shared" si="1"/>
      </x:c>
      <x:c r="J15" s="111" t="str">
        <x:f t="shared" si="2"/>
      </x:c>
      <x:c r="K15" s="111" t="str">
        <x:f t="shared" si="3"/>
      </x:c>
      <x:c r="L15" s="111" t="str">
        <x:f t="shared" si="4"/>
      </x:c>
      <x:c r="M15" s="111" t="str">
        <x:f t="shared" si="5"/>
      </x:c>
      <x:c r="N15" s="111" t="str">
        <x:f t="shared" si="6"/>
      </x:c>
      <x:c r="O15" s="111" t="str">
        <x:f t="shared" si="7"/>
      </x:c>
      <x:c r="P15" s="111" t="str">
        <x:f t="shared" si="8"/>
      </x:c>
      <x:c r="Q15" s="111" t="str">
        <x:f t="shared" si="9"/>
      </x:c>
      <x:c r="R15" s="111" t="str">
        <x:f t="shared" si="10"/>
      </x:c>
      <x:c r="S15" s="111" t="str">
        <x:f t="shared" si="11"/>
      </x:c>
      <x:c r="T15" s="111" t="str">
        <x:f t="shared" si="12"/>
      </x:c>
      <x:c r="U15" s="111" t="str">
        <x:f t="shared" si="13"/>
      </x:c>
      <x:c r="V15" s="111" t="str">
        <x:f t="shared" si="14"/>
      </x:c>
      <x:c r="W15" s="111" t="str">
        <x:f t="shared" si="15"/>
      </x:c>
      <x:c r="X15" s="111" t="str">
        <x:f t="shared" si="16"/>
      </x:c>
      <x:c r="Y15" s="111" t="str">
        <x:f t="shared" si="17"/>
      </x:c>
      <x:c r="Z15" s="111" t="str">
        <x:f t="shared" si="18"/>
      </x:c>
      <x:c r="AA15" s="111" t="str">
        <x:f t="shared" si="19"/>
      </x:c>
      <x:c r="AB15" s="111" t="str">
        <x:f t="shared" si="20"/>
      </x:c>
      <x:c r="AC15" s="111" t="str">
        <x:f t="shared" si="21"/>
      </x:c>
      <x:c r="AD15" s="111" t="str">
        <x:f t="shared" si="22"/>
      </x:c>
      <x:c r="AE15" s="111" t="str">
        <x:f t="shared" si="23"/>
      </x:c>
      <x:c r="AF15" s="111" t="str">
        <x:f t="shared" si="24"/>
      </x:c>
      <x:c r="AG15" s="111" t="str">
        <x:f t="shared" si="25"/>
      </x:c>
      <x:c r="AH15" s="111" t="str">
        <x:f t="shared" si="26"/>
      </x:c>
      <x:c r="AI15" s="111" t="str">
        <x:f t="shared" si="27"/>
      </x:c>
      <x:c r="AJ15" s="111" t="str">
        <x:f t="shared" si="28"/>
      </x:c>
      <x:c r="AK15" s="111" t="str">
        <x:f t="shared" si="29"/>
      </x:c>
      <x:c r="AL15" s="111" t="str">
        <x:f t="shared" si="30"/>
      </x:c>
      <x:c r="AM15" s="111" t="str">
        <x:f t="shared" si="31"/>
      </x:c>
      <x:c r="AN15" s="111">
        <x:f t="shared" si="32"/>
        <x:v>1</x:v>
      </x:c>
      <x:c r="AO15" s="111">
        <x:f t="shared" si="33"/>
        <x:v>1</x:v>
      </x:c>
      <x:c r="AP15" s="111">
        <x:f t="shared" si="34"/>
        <x:v>1</x:v>
      </x:c>
      <x:c r="AQ15" s="111">
        <x:f t="shared" si="35"/>
        <x:v>1</x:v>
      </x:c>
      <x:c r="AR15" s="111">
        <x:f t="shared" si="36"/>
        <x:v>1</x:v>
      </x:c>
      <x:c r="AS15" s="111" t="str">
        <x:f t="shared" si="37"/>
      </x:c>
      <x:c r="AT15" s="111" t="str">
        <x:f t="shared" si="38"/>
      </x:c>
      <x:c r="AU15" s="111" t="str">
        <x:f t="shared" si="39"/>
      </x:c>
      <x:c r="AV15" s="111" t="str">
        <x:f t="shared" si="40"/>
      </x:c>
      <x:c r="AW15" s="111" t="str">
        <x:f t="shared" si="41"/>
      </x:c>
      <x:c r="AX15" s="111" t="str">
        <x:f t="shared" si="42"/>
      </x:c>
      <x:c r="AY15" s="111" t="str">
        <x:f t="shared" si="43"/>
      </x:c>
      <x:c r="AZ15" s="111" t="str">
        <x:f t="shared" si="44"/>
      </x:c>
      <x:c r="BA15" s="111" t="str">
        <x:f t="shared" si="45"/>
      </x:c>
      <x:c r="BB15" s="111" t="str">
        <x:f t="shared" si="46"/>
      </x:c>
      <x:c r="BC15" s="111" t="str">
        <x:f t="shared" si="47"/>
      </x:c>
      <x:c r="BD15" s="111" t="str">
        <x:f t="shared" si="48"/>
      </x:c>
      <x:c r="BE15" s="111" t="str">
        <x:f t="shared" si="49"/>
      </x:c>
      <x:c r="BF15" s="111" t="str">
        <x:f t="shared" si="50"/>
      </x:c>
      <x:c r="BG15" s="111" t="str">
        <x:f t="shared" si="51"/>
      </x:c>
      <x:c r="BH15" s="111" t="str">
        <x:f t="shared" si="52"/>
      </x:c>
      <x:c r="BI15" s="111" t="str">
        <x:f t="shared" si="53"/>
      </x:c>
      <x:c r="BJ15" s="111" t="str">
        <x:f t="shared" si="54"/>
      </x:c>
      <x:c r="BK15" s="111" t="str">
        <x:f t="shared" si="55"/>
      </x:c>
      <x:c r="BL15" s="111" t="str">
        <x:f t="shared" si="56"/>
      </x:c>
      <x:c r="BM15" s="111" t="str">
        <x:f t="shared" si="57"/>
      </x:c>
      <x:c r="BN15" s="111" t="str">
        <x:f t="shared" si="58"/>
      </x:c>
      <x:c r="BO15" s="111" t="str">
        <x:f t="shared" si="59"/>
      </x:c>
      <x:c r="BP15" s="111" t="str">
        <x:f t="shared" si="60"/>
      </x:c>
      <x:c r="BQ15" s="111" t="str">
        <x:f t="shared" si="61"/>
      </x:c>
      <x:c r="BR15" s="111" t="str">
        <x:f t="shared" si="62"/>
      </x:c>
      <x:c r="BS15" s="111" t="str">
        <x:f t="shared" si="63"/>
      </x:c>
      <x:c r="BT15" s="111" t="str">
        <x:f t="shared" si="64"/>
      </x:c>
      <x:c r="BU15" s="111" t="str">
        <x:f t="shared" si="65"/>
      </x:c>
      <x:c r="BV15" s="111" t="str">
        <x:f t="shared" si="66"/>
      </x:c>
      <x:c r="BW15" s="111" t="str">
        <x:f t="shared" si="67"/>
      </x:c>
      <x:c r="BX15" s="111" t="str">
        <x:f t="shared" si="68"/>
      </x:c>
      <x:c r="BY15" s="111" t="str">
        <x:f t="shared" si="69"/>
      </x:c>
      <x:c r="BZ15" s="111" t="str">
        <x:f t="shared" si="70"/>
      </x:c>
      <x:c r="CA15" s="111" t="str">
        <x:f t="shared" si="71"/>
      </x:c>
      <x:c r="CB15" s="111" t="str">
        <x:f t="shared" si="72"/>
      </x:c>
      <x:c r="CC15" s="111" t="str">
        <x:f t="shared" si="73"/>
      </x:c>
      <x:c r="CD15" s="111" t="str">
        <x:f t="shared" si="74"/>
      </x:c>
      <x:c r="CE15" s="111" t="str">
        <x:f t="shared" si="75"/>
      </x:c>
      <x:c r="CF15" s="111" t="str">
        <x:f t="shared" si="76"/>
      </x:c>
      <x:c r="CG15" s="111" t="str">
        <x:f t="shared" si="77"/>
      </x:c>
      <x:c r="CH15" s="111" t="str">
        <x:f t="shared" si="78"/>
      </x:c>
      <x:c r="CI15" s="111" t="str">
        <x:f t="shared" si="79"/>
      </x:c>
      <x:c r="CJ15" s="111" t="str">
        <x:f t="shared" si="80"/>
      </x:c>
      <x:c r="CK15" s="111" t="str">
        <x:f t="shared" si="81"/>
      </x:c>
      <x:c r="CL15" s="111" t="str">
        <x:f t="shared" si="82"/>
      </x:c>
      <x:c r="CM15" s="111" t="str">
        <x:f t="shared" si="83"/>
      </x:c>
      <x:c r="CN15" s="111" t="str">
        <x:f t="shared" si="84"/>
      </x:c>
      <x:c r="CO15" s="111" t="str">
        <x:f t="shared" si="85"/>
      </x:c>
      <x:c r="CP15" s="111" t="str">
        <x:f t="shared" si="86"/>
      </x:c>
      <x:c r="CQ15" s="111" t="str">
        <x:f t="shared" si="87"/>
      </x:c>
      <x:c r="CR15" s="111" t="str">
        <x:f t="shared" si="88"/>
      </x:c>
      <x:c r="CS15" s="111" t="str">
        <x:f t="shared" si="89"/>
      </x:c>
      <x:c r="CT15" s="111" t="str">
        <x:f t="shared" si="90"/>
      </x:c>
      <x:c r="CU15" s="111" t="str">
        <x:f t="shared" si="91"/>
      </x:c>
      <x:c r="CV15" s="111" t="str">
        <x:f t="shared" si="92"/>
      </x:c>
      <x:c r="CW15" s="111" t="str">
        <x:f t="shared" si="93"/>
      </x:c>
      <x:c r="CX15" s="111" t="str">
        <x:f t="shared" si="94"/>
      </x:c>
      <x:c r="CY15" s="111" t="str">
        <x:f t="shared" si="95"/>
      </x:c>
      <x:c r="CZ15" s="111" t="str">
        <x:f t="shared" si="96"/>
      </x:c>
      <x:c r="DA15" s="111" t="str">
        <x:f t="shared" si="97"/>
      </x:c>
      <x:c r="DB15" s="111" t="str">
        <x:f t="shared" si="98"/>
      </x:c>
      <x:c r="DC15" s="111" t="str">
        <x:f t="shared" si="99"/>
      </x:c>
      <x:c r="DD15" s="111" t="str">
        <x:f t="shared" si="100"/>
      </x:c>
      <x:c r="DE15" s="111" t="str">
        <x:f t="shared" si="101"/>
      </x:c>
      <x:c r="DF15" s="111" t="str">
        <x:f t="shared" si="102"/>
      </x:c>
      <x:c r="DG15" s="111" t="str">
        <x:f t="shared" si="103"/>
      </x:c>
      <x:c r="DH15" s="111" t="str">
        <x:f t="shared" si="104"/>
      </x:c>
      <x:c r="DI15" s="111" t="str">
        <x:f t="shared" si="105"/>
      </x:c>
      <x:c r="DJ15" s="111" t="str">
        <x:f t="shared" si="106"/>
      </x:c>
      <x:c r="DK15" s="111" t="str">
        <x:f t="shared" si="107"/>
      </x:c>
      <x:c r="DL15" s="111" t="str">
        <x:f t="shared" si="108"/>
      </x:c>
      <x:c r="DM15" s="111" t="str">
        <x:f t="shared" si="109"/>
      </x:c>
      <x:c r="DN15" s="111" t="str">
        <x:f t="shared" si="110"/>
      </x:c>
      <x:c r="DO15" s="111" t="str">
        <x:f t="shared" si="111"/>
      </x:c>
      <x:c r="DP15" s="111" t="str">
        <x:f t="shared" si="112"/>
      </x:c>
      <x:c r="DQ15" s="111" t="str">
        <x:f t="shared" si="113"/>
      </x:c>
      <x:c r="DR15" s="111" t="str">
        <x:f t="shared" si="114"/>
      </x:c>
      <x:c r="DS15" s="111" t="str">
        <x:f t="shared" si="115"/>
      </x:c>
      <x:c r="DT15" s="111" t="str">
        <x:f t="shared" si="116"/>
      </x:c>
      <x:c r="DU15" s="111" t="str">
        <x:f t="shared" si="117"/>
      </x:c>
      <x:c r="DV15" s="111" t="str">
        <x:f t="shared" si="118"/>
      </x:c>
      <x:c r="DW15" s="111" t="str">
        <x:f t="shared" si="119"/>
      </x:c>
      <x:c r="DX15" s="111" t="str">
        <x:f t="shared" si="120"/>
      </x:c>
      <x:c r="DY15" s="111" t="str">
        <x:f t="shared" si="121"/>
      </x:c>
      <x:c r="DZ15" s="111" t="str">
        <x:f t="shared" si="122"/>
      </x:c>
      <x:c r="EA15" s="111" t="str">
        <x:f t="shared" si="123"/>
      </x:c>
      <x:c r="EB15" s="111" t="str">
        <x:f t="shared" si="124"/>
      </x:c>
      <x:c r="EC15" s="111" t="str">
        <x:f t="shared" si="125"/>
      </x:c>
      <x:c r="ED15" s="111" t="str">
        <x:f t="shared" si="126"/>
      </x:c>
      <x:c r="EE15" s="111" t="str">
        <x:f t="shared" si="127"/>
      </x:c>
      <x:c r="EF15" s="111" t="str">
        <x:f t="shared" si="128"/>
      </x:c>
      <x:c r="EG15" s="111" t="str">
        <x:f t="shared" si="129"/>
      </x:c>
      <x:c r="EH15" s="111" t="str">
        <x:f t="shared" si="130"/>
      </x:c>
      <x:c r="EI15" s="111" t="str">
        <x:f t="shared" si="131"/>
      </x:c>
      <x:c r="EJ15" s="111" t="str">
        <x:f t="shared" si="132"/>
      </x:c>
      <x:c r="EK15" s="111" t="str">
        <x:f t="shared" si="133"/>
      </x:c>
      <x:c r="EL15" s="111" t="str">
        <x:f t="shared" si="134"/>
      </x:c>
      <x:c r="EM15" s="111" t="str">
        <x:f t="shared" si="135"/>
      </x:c>
      <x:c r="EN15" s="111" t="str">
        <x:f t="shared" si="136"/>
      </x:c>
      <x:c r="EO15" s="111" t="str">
        <x:f t="shared" si="137"/>
      </x:c>
      <x:c r="EP15" s="111" t="str">
        <x:f t="shared" si="138"/>
      </x:c>
      <x:c r="EQ15" s="111" t="str">
        <x:f t="shared" si="139"/>
      </x:c>
      <x:c r="ER15" s="111" t="str">
        <x:f t="shared" si="140"/>
      </x:c>
      <x:c r="ES15" s="111" t="str">
        <x:f t="shared" si="141"/>
      </x:c>
      <x:c r="ET15" s="111" t="str">
        <x:f t="shared" si="142"/>
      </x:c>
      <x:c r="EU15" s="111" t="str">
        <x:f t="shared" si="143"/>
      </x:c>
      <x:c r="EV15" s="111" t="str">
        <x:f t="shared" si="144"/>
      </x:c>
      <x:c r="EW15" s="111" t="str">
        <x:f t="shared" si="145"/>
      </x:c>
      <x:c r="EX15" s="111" t="str">
        <x:f t="shared" si="146"/>
      </x:c>
      <x:c r="EY15" s="111" t="str">
        <x:f t="shared" si="147"/>
      </x:c>
      <x:c r="EZ15" s="111" t="str">
        <x:f t="shared" si="148"/>
      </x:c>
      <x:c r="FA15" s="111" t="str">
        <x:f t="shared" si="149"/>
      </x:c>
      <x:c r="FB15" s="111" t="str">
        <x:f t="shared" si="150"/>
      </x:c>
      <x:c r="FC15" t="n">
        <x:f>'07_Presupuesto'!F179-'14_Parametros'!$B$5+1</x:f>
        <x:v>32</x:v>
      </x:c>
      <x:c r="FD15" t="n">
        <x:f>'07_Presupuesto'!G179-'14_Parametros'!$B$5+1</x:f>
        <x:v>36</x:v>
      </x:c>
      <x:c r="FE15" s="98" t="n">
        <x:f>'07_Presupuesto'!E179</x:f>
        <x:v>0.03331100849518841</x:v>
      </x:c>
    </x:row>
    <x:row r="16" ht="22.049999237060547" customHeight="1">
      <x:c r="B16" t="str">
        <x:f>'04_CPM_Proyecto_Completo'!B12</x:f>
        <x:v>2.4</x:v>
      </x:c>
      <x:c r="C16" t="str">
        <x:f>'03_Rendimientos'!C12</x:f>
        <x:v>Fundaciones de hormigón armado</x:v>
      </x:c>
      <x:c r="D16" t="str">
        <x:f>'03_Rendimientos'!E12</x:f>
        <x:v>m3</x:v>
      </x:c>
      <x:c r="E16" s="90" t="n">
        <x:f>'03_Rendimientos'!D12</x:f>
        <x:v>28</x:v>
      </x:c>
      <x:c r="F16" s="90">
        <x:f t="shared" si="0"/>
        <x:v>140625</x:v>
      </x:c>
      <x:c r="G16" s="90" t="n">
        <x:f>'07_Presupuesto'!D180*(1+'14_Parametros'!B8)</x:f>
        <x:v>3937500</x:v>
      </x:c>
      <x:c r="H16" t="n">
        <x:f>'03_Rendimientos'!K12</x:f>
        <x:v>13</x:v>
      </x:c>
      <x:c r="I16" s="108" t="str">
        <x:f t="shared" si="1"/>
      </x:c>
      <x:c r="J16" s="108" t="str">
        <x:f t="shared" si="2"/>
      </x:c>
      <x:c r="K16" s="108" t="str">
        <x:f t="shared" si="3"/>
      </x:c>
      <x:c r="L16" s="108" t="str">
        <x:f t="shared" si="4"/>
      </x:c>
      <x:c r="M16" s="108" t="str">
        <x:f t="shared" si="5"/>
      </x:c>
      <x:c r="N16" s="108" t="str">
        <x:f t="shared" si="6"/>
      </x:c>
      <x:c r="O16" s="108" t="str">
        <x:f t="shared" si="7"/>
      </x:c>
      <x:c r="P16" s="108" t="str">
        <x:f t="shared" si="8"/>
      </x:c>
      <x:c r="Q16" s="108" t="str">
        <x:f t="shared" si="9"/>
      </x:c>
      <x:c r="R16" s="108" t="str">
        <x:f t="shared" si="10"/>
      </x:c>
      <x:c r="S16" s="108" t="str">
        <x:f t="shared" si="11"/>
      </x:c>
      <x:c r="T16" s="108" t="str">
        <x:f t="shared" si="12"/>
      </x:c>
      <x:c r="U16" s="108" t="str">
        <x:f t="shared" si="13"/>
      </x:c>
      <x:c r="V16" s="108" t="str">
        <x:f t="shared" si="14"/>
      </x:c>
      <x:c r="W16" s="108" t="str">
        <x:f t="shared" si="15"/>
      </x:c>
      <x:c r="X16" s="108" t="str">
        <x:f t="shared" si="16"/>
      </x:c>
      <x:c r="Y16" s="108" t="str">
        <x:f t="shared" si="17"/>
      </x:c>
      <x:c r="Z16" s="108" t="str">
        <x:f t="shared" si="18"/>
      </x:c>
      <x:c r="AA16" s="108" t="str">
        <x:f t="shared" si="19"/>
      </x:c>
      <x:c r="AB16" s="108" t="str">
        <x:f t="shared" si="20"/>
      </x:c>
      <x:c r="AC16" s="108" t="str">
        <x:f t="shared" si="21"/>
      </x:c>
      <x:c r="AD16" s="108" t="str">
        <x:f t="shared" si="22"/>
      </x:c>
      <x:c r="AE16" s="108" t="str">
        <x:f t="shared" si="23"/>
      </x:c>
      <x:c r="AF16" s="108" t="str">
        <x:f t="shared" si="24"/>
      </x:c>
      <x:c r="AG16" s="108" t="str">
        <x:f t="shared" si="25"/>
      </x:c>
      <x:c r="AH16" s="108" t="str">
        <x:f t="shared" si="26"/>
      </x:c>
      <x:c r="AI16" s="108" t="str">
        <x:f t="shared" si="27"/>
      </x:c>
      <x:c r="AJ16" s="108" t="str">
        <x:f t="shared" si="28"/>
      </x:c>
      <x:c r="AK16" s="108" t="str">
        <x:f t="shared" si="29"/>
      </x:c>
      <x:c r="AL16" s="108" t="str">
        <x:f t="shared" si="30"/>
      </x:c>
      <x:c r="AM16" s="108" t="str">
        <x:f t="shared" si="31"/>
      </x:c>
      <x:c r="AN16" s="108" t="str">
        <x:f t="shared" si="32"/>
      </x:c>
      <x:c r="AO16" s="108" t="str">
        <x:f t="shared" si="33"/>
      </x:c>
      <x:c r="AP16" s="108" t="str">
        <x:f t="shared" si="34"/>
      </x:c>
      <x:c r="AQ16" s="108" t="str">
        <x:f t="shared" si="35"/>
      </x:c>
      <x:c r="AR16" s="108" t="str">
        <x:f t="shared" si="36"/>
      </x:c>
      <x:c r="AS16" s="108">
        <x:f t="shared" si="37"/>
        <x:v>1</x:v>
      </x:c>
      <x:c r="AT16" s="108">
        <x:f t="shared" si="38"/>
        <x:v>1</x:v>
      </x:c>
      <x:c r="AU16" s="108">
        <x:f t="shared" si="39"/>
        <x:v>1</x:v>
      </x:c>
      <x:c r="AV16" s="108">
        <x:f t="shared" si="40"/>
        <x:v>1</x:v>
      </x:c>
      <x:c r="AW16" s="108">
        <x:f t="shared" si="41"/>
        <x:v>1</x:v>
      </x:c>
      <x:c r="AX16" s="108">
        <x:f t="shared" si="42"/>
        <x:v>1</x:v>
      </x:c>
      <x:c r="AY16" s="108">
        <x:f t="shared" si="43"/>
        <x:v>1</x:v>
      </x:c>
      <x:c r="AZ16" s="108">
        <x:f t="shared" si="44"/>
        <x:v>1</x:v>
      </x:c>
      <x:c r="BA16" s="108">
        <x:f t="shared" si="45"/>
        <x:v>1</x:v>
      </x:c>
      <x:c r="BB16" s="108">
        <x:f t="shared" si="46"/>
        <x:v>1</x:v>
      </x:c>
      <x:c r="BC16" s="108">
        <x:f t="shared" si="47"/>
        <x:v>1</x:v>
      </x:c>
      <x:c r="BD16" s="108">
        <x:f t="shared" si="48"/>
        <x:v>1</x:v>
      </x:c>
      <x:c r="BE16" s="108">
        <x:f t="shared" si="49"/>
        <x:v>1</x:v>
      </x:c>
      <x:c r="BF16" s="108" t="str">
        <x:f t="shared" si="50"/>
      </x:c>
      <x:c r="BG16" s="108" t="str">
        <x:f t="shared" si="51"/>
      </x:c>
      <x:c r="BH16" s="108" t="str">
        <x:f t="shared" si="52"/>
      </x:c>
      <x:c r="BI16" s="108" t="str">
        <x:f t="shared" si="53"/>
      </x:c>
      <x:c r="BJ16" s="108" t="str">
        <x:f t="shared" si="54"/>
      </x:c>
      <x:c r="BK16" s="108" t="str">
        <x:f t="shared" si="55"/>
      </x:c>
      <x:c r="BL16" s="108" t="str">
        <x:f t="shared" si="56"/>
      </x:c>
      <x:c r="BM16" s="108" t="str">
        <x:f t="shared" si="57"/>
      </x:c>
      <x:c r="BN16" s="108" t="str">
        <x:f t="shared" si="58"/>
      </x:c>
      <x:c r="BO16" s="108" t="str">
        <x:f t="shared" si="59"/>
      </x:c>
      <x:c r="BP16" s="108" t="str">
        <x:f t="shared" si="60"/>
      </x:c>
      <x:c r="BQ16" s="108" t="str">
        <x:f t="shared" si="61"/>
      </x:c>
      <x:c r="BR16" s="108" t="str">
        <x:f t="shared" si="62"/>
      </x:c>
      <x:c r="BS16" s="108" t="str">
        <x:f t="shared" si="63"/>
      </x:c>
      <x:c r="BT16" s="108" t="str">
        <x:f t="shared" si="64"/>
      </x:c>
      <x:c r="BU16" s="108" t="str">
        <x:f t="shared" si="65"/>
      </x:c>
      <x:c r="BV16" s="108" t="str">
        <x:f t="shared" si="66"/>
      </x:c>
      <x:c r="BW16" s="108" t="str">
        <x:f t="shared" si="67"/>
      </x:c>
      <x:c r="BX16" s="108" t="str">
        <x:f t="shared" si="68"/>
      </x:c>
      <x:c r="BY16" s="108" t="str">
        <x:f t="shared" si="69"/>
      </x:c>
      <x:c r="BZ16" s="108" t="str">
        <x:f t="shared" si="70"/>
      </x:c>
      <x:c r="CA16" s="108" t="str">
        <x:f t="shared" si="71"/>
      </x:c>
      <x:c r="CB16" s="108" t="str">
        <x:f t="shared" si="72"/>
      </x:c>
      <x:c r="CC16" s="108" t="str">
        <x:f t="shared" si="73"/>
      </x:c>
      <x:c r="CD16" s="108" t="str">
        <x:f t="shared" si="74"/>
      </x:c>
      <x:c r="CE16" s="108" t="str">
        <x:f t="shared" si="75"/>
      </x:c>
      <x:c r="CF16" s="108" t="str">
        <x:f t="shared" si="76"/>
      </x:c>
      <x:c r="CG16" s="108" t="str">
        <x:f t="shared" si="77"/>
      </x:c>
      <x:c r="CH16" s="108" t="str">
        <x:f t="shared" si="78"/>
      </x:c>
      <x:c r="CI16" s="108" t="str">
        <x:f t="shared" si="79"/>
      </x:c>
      <x:c r="CJ16" s="108" t="str">
        <x:f t="shared" si="80"/>
      </x:c>
      <x:c r="CK16" s="108" t="str">
        <x:f t="shared" si="81"/>
      </x:c>
      <x:c r="CL16" s="108" t="str">
        <x:f t="shared" si="82"/>
      </x:c>
      <x:c r="CM16" s="108" t="str">
        <x:f t="shared" si="83"/>
      </x:c>
      <x:c r="CN16" s="108" t="str">
        <x:f t="shared" si="84"/>
      </x:c>
      <x:c r="CO16" s="108" t="str">
        <x:f t="shared" si="85"/>
      </x:c>
      <x:c r="CP16" s="108" t="str">
        <x:f t="shared" si="86"/>
      </x:c>
      <x:c r="CQ16" s="108" t="str">
        <x:f t="shared" si="87"/>
      </x:c>
      <x:c r="CR16" s="108" t="str">
        <x:f t="shared" si="88"/>
      </x:c>
      <x:c r="CS16" s="108" t="str">
        <x:f t="shared" si="89"/>
      </x:c>
      <x:c r="CT16" s="108" t="str">
        <x:f t="shared" si="90"/>
      </x:c>
      <x:c r="CU16" s="108" t="str">
        <x:f t="shared" si="91"/>
      </x:c>
      <x:c r="CV16" s="108" t="str">
        <x:f t="shared" si="92"/>
      </x:c>
      <x:c r="CW16" s="108" t="str">
        <x:f t="shared" si="93"/>
      </x:c>
      <x:c r="CX16" s="108" t="str">
        <x:f t="shared" si="94"/>
      </x:c>
      <x:c r="CY16" s="108" t="str">
        <x:f t="shared" si="95"/>
      </x:c>
      <x:c r="CZ16" s="108" t="str">
        <x:f t="shared" si="96"/>
      </x:c>
      <x:c r="DA16" s="108" t="str">
        <x:f t="shared" si="97"/>
      </x:c>
      <x:c r="DB16" s="108" t="str">
        <x:f t="shared" si="98"/>
      </x:c>
      <x:c r="DC16" s="108" t="str">
        <x:f t="shared" si="99"/>
      </x:c>
      <x:c r="DD16" s="108" t="str">
        <x:f t="shared" si="100"/>
      </x:c>
      <x:c r="DE16" s="108" t="str">
        <x:f t="shared" si="101"/>
      </x:c>
      <x:c r="DF16" s="108" t="str">
        <x:f t="shared" si="102"/>
      </x:c>
      <x:c r="DG16" s="108" t="str">
        <x:f t="shared" si="103"/>
      </x:c>
      <x:c r="DH16" s="108" t="str">
        <x:f t="shared" si="104"/>
      </x:c>
      <x:c r="DI16" s="108" t="str">
        <x:f t="shared" si="105"/>
      </x:c>
      <x:c r="DJ16" s="108" t="str">
        <x:f t="shared" si="106"/>
      </x:c>
      <x:c r="DK16" s="108" t="str">
        <x:f t="shared" si="107"/>
      </x:c>
      <x:c r="DL16" s="108" t="str">
        <x:f t="shared" si="108"/>
      </x:c>
      <x:c r="DM16" s="108" t="str">
        <x:f t="shared" si="109"/>
      </x:c>
      <x:c r="DN16" s="108" t="str">
        <x:f t="shared" si="110"/>
      </x:c>
      <x:c r="DO16" s="108" t="str">
        <x:f t="shared" si="111"/>
      </x:c>
      <x:c r="DP16" s="108" t="str">
        <x:f t="shared" si="112"/>
      </x:c>
      <x:c r="DQ16" s="108" t="str">
        <x:f t="shared" si="113"/>
      </x:c>
      <x:c r="DR16" s="108" t="str">
        <x:f t="shared" si="114"/>
      </x:c>
      <x:c r="DS16" s="108" t="str">
        <x:f t="shared" si="115"/>
      </x:c>
      <x:c r="DT16" s="108" t="str">
        <x:f t="shared" si="116"/>
      </x:c>
      <x:c r="DU16" s="108" t="str">
        <x:f t="shared" si="117"/>
      </x:c>
      <x:c r="DV16" s="108" t="str">
        <x:f t="shared" si="118"/>
      </x:c>
      <x:c r="DW16" s="108" t="str">
        <x:f t="shared" si="119"/>
      </x:c>
      <x:c r="DX16" s="108" t="str">
        <x:f t="shared" si="120"/>
      </x:c>
      <x:c r="DY16" s="108" t="str">
        <x:f t="shared" si="121"/>
      </x:c>
      <x:c r="DZ16" s="108" t="str">
        <x:f t="shared" si="122"/>
      </x:c>
      <x:c r="EA16" s="108" t="str">
        <x:f t="shared" si="123"/>
      </x:c>
      <x:c r="EB16" s="108" t="str">
        <x:f t="shared" si="124"/>
      </x:c>
      <x:c r="EC16" s="108" t="str">
        <x:f t="shared" si="125"/>
      </x:c>
      <x:c r="ED16" s="108" t="str">
        <x:f t="shared" si="126"/>
      </x:c>
      <x:c r="EE16" s="108" t="str">
        <x:f t="shared" si="127"/>
      </x:c>
      <x:c r="EF16" s="108" t="str">
        <x:f t="shared" si="128"/>
      </x:c>
      <x:c r="EG16" s="108" t="str">
        <x:f t="shared" si="129"/>
      </x:c>
      <x:c r="EH16" s="108" t="str">
        <x:f t="shared" si="130"/>
      </x:c>
      <x:c r="EI16" s="108" t="str">
        <x:f t="shared" si="131"/>
      </x:c>
      <x:c r="EJ16" s="108" t="str">
        <x:f t="shared" si="132"/>
      </x:c>
      <x:c r="EK16" s="108" t="str">
        <x:f t="shared" si="133"/>
      </x:c>
      <x:c r="EL16" s="108" t="str">
        <x:f t="shared" si="134"/>
      </x:c>
      <x:c r="EM16" s="108" t="str">
        <x:f t="shared" si="135"/>
      </x:c>
      <x:c r="EN16" s="108" t="str">
        <x:f t="shared" si="136"/>
      </x:c>
      <x:c r="EO16" s="108" t="str">
        <x:f t="shared" si="137"/>
      </x:c>
      <x:c r="EP16" s="108" t="str">
        <x:f t="shared" si="138"/>
      </x:c>
      <x:c r="EQ16" s="108" t="str">
        <x:f t="shared" si="139"/>
      </x:c>
      <x:c r="ER16" s="108" t="str">
        <x:f t="shared" si="140"/>
      </x:c>
      <x:c r="ES16" s="108" t="str">
        <x:f t="shared" si="141"/>
      </x:c>
      <x:c r="ET16" s="108" t="str">
        <x:f t="shared" si="142"/>
      </x:c>
      <x:c r="EU16" s="108" t="str">
        <x:f t="shared" si="143"/>
      </x:c>
      <x:c r="EV16" s="108" t="str">
        <x:f t="shared" si="144"/>
      </x:c>
      <x:c r="EW16" s="108" t="str">
        <x:f t="shared" si="145"/>
      </x:c>
      <x:c r="EX16" s="108" t="str">
        <x:f t="shared" si="146"/>
      </x:c>
      <x:c r="EY16" s="108" t="str">
        <x:f t="shared" si="147"/>
      </x:c>
      <x:c r="EZ16" s="108" t="str">
        <x:f t="shared" si="148"/>
      </x:c>
      <x:c r="FA16" s="108" t="str">
        <x:f t="shared" si="149"/>
      </x:c>
      <x:c r="FB16" s="108" t="str">
        <x:f t="shared" si="150"/>
      </x:c>
      <x:c r="FC16" t="n">
        <x:f>'07_Presupuesto'!F180-'14_Parametros'!$B$5+1</x:f>
        <x:v>37</x:v>
      </x:c>
      <x:c r="FD16" t="n">
        <x:f>'07_Presupuesto'!G180-'14_Parametros'!$B$5+1</x:f>
        <x:v>49</x:v>
      </x:c>
      <x:c r="FE16" s="98" t="n">
        <x:f>'07_Presupuesto'!E180</x:f>
        <x:v>0.04441467799358455</x:v>
      </x:c>
    </x:row>
    <x:row r="17" ht="22.049999237060547" customHeight="1">
      <x:c r="B17" s="109" t="str">
        <x:f>'04_CPM_Proyecto_Completo'!B13</x:f>
        <x:v>2.5</x:v>
      </x:c>
      <x:c r="C17" s="109" t="str">
        <x:f>'03_Rendimientos'!C13</x:f>
        <x:v>Radier y losas de hormigón</x:v>
      </x:c>
      <x:c r="D17" s="109" t="str">
        <x:f>'03_Rendimientos'!E13</x:f>
        <x:v>m2</x:v>
      </x:c>
      <x:c r="E17" s="110" t="n">
        <x:f>'03_Rendimientos'!D13</x:f>
        <x:v>95</x:v>
      </x:c>
      <x:c r="F17" s="110">
        <x:f t="shared" si="0"/>
        <x:v>76173.473684210519</x:v>
      </x:c>
      <x:c r="G17" s="110" t="n">
        <x:f>'07_Presupuesto'!D181*(1+'14_Parametros'!B8)</x:f>
        <x:v>7236479.999999999</x:v>
      </x:c>
      <x:c r="H17" s="109" t="n">
        <x:f>'03_Rendimientos'!K13</x:f>
        <x:v>12</x:v>
      </x:c>
      <x:c r="I17" s="111" t="str">
        <x:f t="shared" si="1"/>
      </x:c>
      <x:c r="J17" s="111" t="str">
        <x:f t="shared" si="2"/>
      </x:c>
      <x:c r="K17" s="111" t="str">
        <x:f t="shared" si="3"/>
      </x:c>
      <x:c r="L17" s="111" t="str">
        <x:f t="shared" si="4"/>
      </x:c>
      <x:c r="M17" s="111" t="str">
        <x:f t="shared" si="5"/>
      </x:c>
      <x:c r="N17" s="111" t="str">
        <x:f t="shared" si="6"/>
      </x:c>
      <x:c r="O17" s="111" t="str">
        <x:f t="shared" si="7"/>
      </x:c>
      <x:c r="P17" s="111" t="str">
        <x:f t="shared" si="8"/>
      </x:c>
      <x:c r="Q17" s="111" t="str">
        <x:f t="shared" si="9"/>
      </x:c>
      <x:c r="R17" s="111" t="str">
        <x:f t="shared" si="10"/>
      </x:c>
      <x:c r="S17" s="111" t="str">
        <x:f t="shared" si="11"/>
      </x:c>
      <x:c r="T17" s="111" t="str">
        <x:f t="shared" si="12"/>
      </x:c>
      <x:c r="U17" s="111" t="str">
        <x:f t="shared" si="13"/>
      </x:c>
      <x:c r="V17" s="111" t="str">
        <x:f t="shared" si="14"/>
      </x:c>
      <x:c r="W17" s="111" t="str">
        <x:f t="shared" si="15"/>
      </x:c>
      <x:c r="X17" s="111" t="str">
        <x:f t="shared" si="16"/>
      </x:c>
      <x:c r="Y17" s="111" t="str">
        <x:f t="shared" si="17"/>
      </x:c>
      <x:c r="Z17" s="111" t="str">
        <x:f t="shared" si="18"/>
      </x:c>
      <x:c r="AA17" s="111" t="str">
        <x:f t="shared" si="19"/>
      </x:c>
      <x:c r="AB17" s="111" t="str">
        <x:f t="shared" si="20"/>
      </x:c>
      <x:c r="AC17" s="111" t="str">
        <x:f t="shared" si="21"/>
      </x:c>
      <x:c r="AD17" s="111" t="str">
        <x:f t="shared" si="22"/>
      </x:c>
      <x:c r="AE17" s="111" t="str">
        <x:f t="shared" si="23"/>
      </x:c>
      <x:c r="AF17" s="111" t="str">
        <x:f t="shared" si="24"/>
      </x:c>
      <x:c r="AG17" s="111" t="str">
        <x:f t="shared" si="25"/>
      </x:c>
      <x:c r="AH17" s="111" t="str">
        <x:f t="shared" si="26"/>
      </x:c>
      <x:c r="AI17" s="111" t="str">
        <x:f t="shared" si="27"/>
      </x:c>
      <x:c r="AJ17" s="111" t="str">
        <x:f t="shared" si="28"/>
      </x:c>
      <x:c r="AK17" s="111" t="str">
        <x:f t="shared" si="29"/>
      </x:c>
      <x:c r="AL17" s="111" t="str">
        <x:f t="shared" si="30"/>
      </x:c>
      <x:c r="AM17" s="111" t="str">
        <x:f t="shared" si="31"/>
      </x:c>
      <x:c r="AN17" s="111" t="str">
        <x:f t="shared" si="32"/>
      </x:c>
      <x:c r="AO17" s="111" t="str">
        <x:f t="shared" si="33"/>
      </x:c>
      <x:c r="AP17" s="111" t="str">
        <x:f t="shared" si="34"/>
      </x:c>
      <x:c r="AQ17" s="111" t="str">
        <x:f t="shared" si="35"/>
      </x:c>
      <x:c r="AR17" s="111" t="str">
        <x:f t="shared" si="36"/>
      </x:c>
      <x:c r="AS17" s="111" t="str">
        <x:f t="shared" si="37"/>
      </x:c>
      <x:c r="AT17" s="111" t="str">
        <x:f t="shared" si="38"/>
      </x:c>
      <x:c r="AU17" s="111" t="str">
        <x:f t="shared" si="39"/>
      </x:c>
      <x:c r="AV17" s="111" t="str">
        <x:f t="shared" si="40"/>
      </x:c>
      <x:c r="AW17" s="111" t="str">
        <x:f t="shared" si="41"/>
      </x:c>
      <x:c r="AX17" s="111" t="str">
        <x:f t="shared" si="42"/>
      </x:c>
      <x:c r="AY17" s="111" t="str">
        <x:f t="shared" si="43"/>
      </x:c>
      <x:c r="AZ17" s="111" t="str">
        <x:f t="shared" si="44"/>
      </x:c>
      <x:c r="BA17" s="111" t="str">
        <x:f t="shared" si="45"/>
      </x:c>
      <x:c r="BB17" s="111" t="str">
        <x:f t="shared" si="46"/>
      </x:c>
      <x:c r="BC17" s="111" t="str">
        <x:f t="shared" si="47"/>
      </x:c>
      <x:c r="BD17" s="111" t="str">
        <x:f t="shared" si="48"/>
      </x:c>
      <x:c r="BE17" s="111" t="str">
        <x:f t="shared" si="49"/>
      </x:c>
      <x:c r="BF17" s="111">
        <x:f t="shared" si="50"/>
        <x:v>1</x:v>
      </x:c>
      <x:c r="BG17" s="111">
        <x:f t="shared" si="51"/>
        <x:v>1</x:v>
      </x:c>
      <x:c r="BH17" s="111">
        <x:f t="shared" si="52"/>
        <x:v>1</x:v>
      </x:c>
      <x:c r="BI17" s="111">
        <x:f t="shared" si="53"/>
        <x:v>1</x:v>
      </x:c>
      <x:c r="BJ17" s="111">
        <x:f t="shared" si="54"/>
        <x:v>1</x:v>
      </x:c>
      <x:c r="BK17" s="111">
        <x:f t="shared" si="55"/>
        <x:v>1</x:v>
      </x:c>
      <x:c r="BL17" s="111">
        <x:f t="shared" si="56"/>
        <x:v>1</x:v>
      </x:c>
      <x:c r="BM17" s="111">
        <x:f t="shared" si="57"/>
        <x:v>1</x:v>
      </x:c>
      <x:c r="BN17" s="111">
        <x:f t="shared" si="58"/>
        <x:v>1</x:v>
      </x:c>
      <x:c r="BO17" s="111">
        <x:f t="shared" si="59"/>
        <x:v>1</x:v>
      </x:c>
      <x:c r="BP17" s="111">
        <x:f t="shared" si="60"/>
        <x:v>1</x:v>
      </x:c>
      <x:c r="BQ17" s="111">
        <x:f t="shared" si="61"/>
        <x:v>1</x:v>
      </x:c>
      <x:c r="BR17" s="111" t="str">
        <x:f t="shared" si="62"/>
      </x:c>
      <x:c r="BS17" s="111" t="str">
        <x:f t="shared" si="63"/>
      </x:c>
      <x:c r="BT17" s="111" t="str">
        <x:f t="shared" si="64"/>
      </x:c>
      <x:c r="BU17" s="111" t="str">
        <x:f t="shared" si="65"/>
      </x:c>
      <x:c r="BV17" s="111" t="str">
        <x:f t="shared" si="66"/>
      </x:c>
      <x:c r="BW17" s="111" t="str">
        <x:f t="shared" si="67"/>
      </x:c>
      <x:c r="BX17" s="111" t="str">
        <x:f t="shared" si="68"/>
      </x:c>
      <x:c r="BY17" s="111" t="str">
        <x:f t="shared" si="69"/>
      </x:c>
      <x:c r="BZ17" s="111" t="str">
        <x:f t="shared" si="70"/>
      </x:c>
      <x:c r="CA17" s="111" t="str">
        <x:f t="shared" si="71"/>
      </x:c>
      <x:c r="CB17" s="111" t="str">
        <x:f t="shared" si="72"/>
      </x:c>
      <x:c r="CC17" s="111" t="str">
        <x:f t="shared" si="73"/>
      </x:c>
      <x:c r="CD17" s="111" t="str">
        <x:f t="shared" si="74"/>
      </x:c>
      <x:c r="CE17" s="111" t="str">
        <x:f t="shared" si="75"/>
      </x:c>
      <x:c r="CF17" s="111" t="str">
        <x:f t="shared" si="76"/>
      </x:c>
      <x:c r="CG17" s="111" t="str">
        <x:f t="shared" si="77"/>
      </x:c>
      <x:c r="CH17" s="111" t="str">
        <x:f t="shared" si="78"/>
      </x:c>
      <x:c r="CI17" s="111" t="str">
        <x:f t="shared" si="79"/>
      </x:c>
      <x:c r="CJ17" s="111" t="str">
        <x:f t="shared" si="80"/>
      </x:c>
      <x:c r="CK17" s="111" t="str">
        <x:f t="shared" si="81"/>
      </x:c>
      <x:c r="CL17" s="111" t="str">
        <x:f t="shared" si="82"/>
      </x:c>
      <x:c r="CM17" s="111" t="str">
        <x:f t="shared" si="83"/>
      </x:c>
      <x:c r="CN17" s="111" t="str">
        <x:f t="shared" si="84"/>
      </x:c>
      <x:c r="CO17" s="111" t="str">
        <x:f t="shared" si="85"/>
      </x:c>
      <x:c r="CP17" s="111" t="str">
        <x:f t="shared" si="86"/>
      </x:c>
      <x:c r="CQ17" s="111" t="str">
        <x:f t="shared" si="87"/>
      </x:c>
      <x:c r="CR17" s="111" t="str">
        <x:f t="shared" si="88"/>
      </x:c>
      <x:c r="CS17" s="111" t="str">
        <x:f t="shared" si="89"/>
      </x:c>
      <x:c r="CT17" s="111" t="str">
        <x:f t="shared" si="90"/>
      </x:c>
      <x:c r="CU17" s="111" t="str">
        <x:f t="shared" si="91"/>
      </x:c>
      <x:c r="CV17" s="111" t="str">
        <x:f t="shared" si="92"/>
      </x:c>
      <x:c r="CW17" s="111" t="str">
        <x:f t="shared" si="93"/>
      </x:c>
      <x:c r="CX17" s="111" t="str">
        <x:f t="shared" si="94"/>
      </x:c>
      <x:c r="CY17" s="111" t="str">
        <x:f t="shared" si="95"/>
      </x:c>
      <x:c r="CZ17" s="111" t="str">
        <x:f t="shared" si="96"/>
      </x:c>
      <x:c r="DA17" s="111" t="str">
        <x:f t="shared" si="97"/>
      </x:c>
      <x:c r="DB17" s="111" t="str">
        <x:f t="shared" si="98"/>
      </x:c>
      <x:c r="DC17" s="111" t="str">
        <x:f t="shared" si="99"/>
      </x:c>
      <x:c r="DD17" s="111" t="str">
        <x:f t="shared" si="100"/>
      </x:c>
      <x:c r="DE17" s="111" t="str">
        <x:f t="shared" si="101"/>
      </x:c>
      <x:c r="DF17" s="111" t="str">
        <x:f t="shared" si="102"/>
      </x:c>
      <x:c r="DG17" s="111" t="str">
        <x:f t="shared" si="103"/>
      </x:c>
      <x:c r="DH17" s="111" t="str">
        <x:f t="shared" si="104"/>
      </x:c>
      <x:c r="DI17" s="111" t="str">
        <x:f t="shared" si="105"/>
      </x:c>
      <x:c r="DJ17" s="111" t="str">
        <x:f t="shared" si="106"/>
      </x:c>
      <x:c r="DK17" s="111" t="str">
        <x:f t="shared" si="107"/>
      </x:c>
      <x:c r="DL17" s="111" t="str">
        <x:f t="shared" si="108"/>
      </x:c>
      <x:c r="DM17" s="111" t="str">
        <x:f t="shared" si="109"/>
      </x:c>
      <x:c r="DN17" s="111" t="str">
        <x:f t="shared" si="110"/>
      </x:c>
      <x:c r="DO17" s="111" t="str">
        <x:f t="shared" si="111"/>
      </x:c>
      <x:c r="DP17" s="111" t="str">
        <x:f t="shared" si="112"/>
      </x:c>
      <x:c r="DQ17" s="111" t="str">
        <x:f t="shared" si="113"/>
      </x:c>
      <x:c r="DR17" s="111" t="str">
        <x:f t="shared" si="114"/>
      </x:c>
      <x:c r="DS17" s="111" t="str">
        <x:f t="shared" si="115"/>
      </x:c>
      <x:c r="DT17" s="111" t="str">
        <x:f t="shared" si="116"/>
      </x:c>
      <x:c r="DU17" s="111" t="str">
        <x:f t="shared" si="117"/>
      </x:c>
      <x:c r="DV17" s="111" t="str">
        <x:f t="shared" si="118"/>
      </x:c>
      <x:c r="DW17" s="111" t="str">
        <x:f t="shared" si="119"/>
      </x:c>
      <x:c r="DX17" s="111" t="str">
        <x:f t="shared" si="120"/>
      </x:c>
      <x:c r="DY17" s="111" t="str">
        <x:f t="shared" si="121"/>
      </x:c>
      <x:c r="DZ17" s="111" t="str">
        <x:f t="shared" si="122"/>
      </x:c>
      <x:c r="EA17" s="111" t="str">
        <x:f t="shared" si="123"/>
      </x:c>
      <x:c r="EB17" s="111" t="str">
        <x:f t="shared" si="124"/>
      </x:c>
      <x:c r="EC17" s="111" t="str">
        <x:f t="shared" si="125"/>
      </x:c>
      <x:c r="ED17" s="111" t="str">
        <x:f t="shared" si="126"/>
      </x:c>
      <x:c r="EE17" s="111" t="str">
        <x:f t="shared" si="127"/>
      </x:c>
      <x:c r="EF17" s="111" t="str">
        <x:f t="shared" si="128"/>
      </x:c>
      <x:c r="EG17" s="111" t="str">
        <x:f t="shared" si="129"/>
      </x:c>
      <x:c r="EH17" s="111" t="str">
        <x:f t="shared" si="130"/>
      </x:c>
      <x:c r="EI17" s="111" t="str">
        <x:f t="shared" si="131"/>
      </x:c>
      <x:c r="EJ17" s="111" t="str">
        <x:f t="shared" si="132"/>
      </x:c>
      <x:c r="EK17" s="111" t="str">
        <x:f t="shared" si="133"/>
      </x:c>
      <x:c r="EL17" s="111" t="str">
        <x:f t="shared" si="134"/>
      </x:c>
      <x:c r="EM17" s="111" t="str">
        <x:f t="shared" si="135"/>
      </x:c>
      <x:c r="EN17" s="111" t="str">
        <x:f t="shared" si="136"/>
      </x:c>
      <x:c r="EO17" s="111" t="str">
        <x:f t="shared" si="137"/>
      </x:c>
      <x:c r="EP17" s="111" t="str">
        <x:f t="shared" si="138"/>
      </x:c>
      <x:c r="EQ17" s="111" t="str">
        <x:f t="shared" si="139"/>
      </x:c>
      <x:c r="ER17" s="111" t="str">
        <x:f t="shared" si="140"/>
      </x:c>
      <x:c r="ES17" s="111" t="str">
        <x:f t="shared" si="141"/>
      </x:c>
      <x:c r="ET17" s="111" t="str">
        <x:f t="shared" si="142"/>
      </x:c>
      <x:c r="EU17" s="111" t="str">
        <x:f t="shared" si="143"/>
      </x:c>
      <x:c r="EV17" s="111" t="str">
        <x:f t="shared" si="144"/>
      </x:c>
      <x:c r="EW17" s="111" t="str">
        <x:f t="shared" si="145"/>
      </x:c>
      <x:c r="EX17" s="111" t="str">
        <x:f t="shared" si="146"/>
      </x:c>
      <x:c r="EY17" s="111" t="str">
        <x:f t="shared" si="147"/>
      </x:c>
      <x:c r="EZ17" s="111" t="str">
        <x:f t="shared" si="148"/>
      </x:c>
      <x:c r="FA17" s="111" t="str">
        <x:f t="shared" si="149"/>
      </x:c>
      <x:c r="FB17" s="111" t="str">
        <x:f t="shared" si="150"/>
      </x:c>
      <x:c r="FC17" t="n">
        <x:f>'07_Presupuesto'!F181-'14_Parametros'!$B$5+1</x:f>
        <x:v>50</x:v>
      </x:c>
      <x:c r="FD17" t="n">
        <x:f>'07_Presupuesto'!G181-'14_Parametros'!$B$5+1</x:f>
        <x:v>61</x:v>
      </x:c>
      <x:c r="FE17" s="98" t="n">
        <x:f>'07_Presupuesto'!E181</x:f>
        <x:v>0.03767316436955832</x:v>
      </x:c>
    </x:row>
    <x:row r="18" ht="22.049999237060547" customHeight="1">
      <x:c r="B18" t="str">
        <x:f>'04_CPM_Proyecto_Completo'!B14</x:f>
        <x:v>2.6</x:v>
      </x:c>
      <x:c r="C18" t="str">
        <x:f>'03_Rendimientos'!C14</x:f>
        <x:v>Estructura metálica y viga reticulada</x:v>
      </x:c>
      <x:c r="D18" t="str">
        <x:f>'03_Rendimientos'!E14</x:f>
        <x:v>kg</x:v>
      </x:c>
      <x:c r="E18" s="90" t="n">
        <x:f>'03_Rendimientos'!D14</x:f>
        <x:v>2800</x:v>
      </x:c>
      <x:c r="F18" s="90">
        <x:f t="shared" si="0"/>
        <x:v>1193.1875</x:v>
      </x:c>
      <x:c r="G18" s="90" t="n">
        <x:f>'07_Presupuesto'!D182*(1+'14_Parametros'!B8)</x:f>
        <x:v>3340925</x:v>
      </x:c>
      <x:c r="H18" t="n">
        <x:f>'03_Rendimientos'!K14</x:f>
        <x:v>20</x:v>
      </x:c>
      <x:c r="I18" s="108" t="str">
        <x:f t="shared" si="1"/>
      </x:c>
      <x:c r="J18" s="108" t="str">
        <x:f t="shared" si="2"/>
      </x:c>
      <x:c r="K18" s="108" t="str">
        <x:f t="shared" si="3"/>
      </x:c>
      <x:c r="L18" s="108" t="str">
        <x:f t="shared" si="4"/>
      </x:c>
      <x:c r="M18" s="108" t="str">
        <x:f t="shared" si="5"/>
      </x:c>
      <x:c r="N18" s="108" t="str">
        <x:f t="shared" si="6"/>
      </x:c>
      <x:c r="O18" s="108" t="str">
        <x:f t="shared" si="7"/>
      </x:c>
      <x:c r="P18" s="108" t="str">
        <x:f t="shared" si="8"/>
      </x:c>
      <x:c r="Q18" s="108" t="str">
        <x:f t="shared" si="9"/>
      </x:c>
      <x:c r="R18" s="108" t="str">
        <x:f t="shared" si="10"/>
      </x:c>
      <x:c r="S18" s="108" t="str">
        <x:f t="shared" si="11"/>
      </x:c>
      <x:c r="T18" s="108" t="str">
        <x:f t="shared" si="12"/>
      </x:c>
      <x:c r="U18" s="108" t="str">
        <x:f t="shared" si="13"/>
      </x:c>
      <x:c r="V18" s="108" t="str">
        <x:f t="shared" si="14"/>
      </x:c>
      <x:c r="W18" s="108" t="str">
        <x:f t="shared" si="15"/>
      </x:c>
      <x:c r="X18" s="108" t="str">
        <x:f t="shared" si="16"/>
      </x:c>
      <x:c r="Y18" s="108" t="str">
        <x:f t="shared" si="17"/>
      </x:c>
      <x:c r="Z18" s="108" t="str">
        <x:f t="shared" si="18"/>
      </x:c>
      <x:c r="AA18" s="108" t="str">
        <x:f t="shared" si="19"/>
      </x:c>
      <x:c r="AB18" s="108" t="str">
        <x:f t="shared" si="20"/>
      </x:c>
      <x:c r="AC18" s="108" t="str">
        <x:f t="shared" si="21"/>
      </x:c>
      <x:c r="AD18" s="108" t="str">
        <x:f t="shared" si="22"/>
      </x:c>
      <x:c r="AE18" s="108" t="str">
        <x:f t="shared" si="23"/>
      </x:c>
      <x:c r="AF18" s="108" t="str">
        <x:f t="shared" si="24"/>
      </x:c>
      <x:c r="AG18" s="108" t="str">
        <x:f t="shared" si="25"/>
      </x:c>
      <x:c r="AH18" s="108" t="str">
        <x:f t="shared" si="26"/>
      </x:c>
      <x:c r="AI18" s="108" t="str">
        <x:f t="shared" si="27"/>
      </x:c>
      <x:c r="AJ18" s="108" t="str">
        <x:f t="shared" si="28"/>
      </x:c>
      <x:c r="AK18" s="108" t="str">
        <x:f t="shared" si="29"/>
      </x:c>
      <x:c r="AL18" s="108" t="str">
        <x:f t="shared" si="30"/>
      </x:c>
      <x:c r="AM18" s="108" t="str">
        <x:f t="shared" si="31"/>
      </x:c>
      <x:c r="AN18" s="108" t="str">
        <x:f t="shared" si="32"/>
      </x:c>
      <x:c r="AO18" s="108" t="str">
        <x:f t="shared" si="33"/>
      </x:c>
      <x:c r="AP18" s="108" t="str">
        <x:f t="shared" si="34"/>
      </x:c>
      <x:c r="AQ18" s="108" t="str">
        <x:f t="shared" si="35"/>
      </x:c>
      <x:c r="AR18" s="108" t="str">
        <x:f t="shared" si="36"/>
      </x:c>
      <x:c r="AS18" s="108" t="str">
        <x:f t="shared" si="37"/>
      </x:c>
      <x:c r="AT18" s="108" t="str">
        <x:f t="shared" si="38"/>
      </x:c>
      <x:c r="AU18" s="108" t="str">
        <x:f t="shared" si="39"/>
      </x:c>
      <x:c r="AV18" s="108" t="str">
        <x:f t="shared" si="40"/>
      </x:c>
      <x:c r="AW18" s="108" t="str">
        <x:f t="shared" si="41"/>
      </x:c>
      <x:c r="AX18" s="108" t="str">
        <x:f t="shared" si="42"/>
      </x:c>
      <x:c r="AY18" s="108" t="str">
        <x:f t="shared" si="43"/>
      </x:c>
      <x:c r="AZ18" s="108" t="str">
        <x:f t="shared" si="44"/>
      </x:c>
      <x:c r="BA18" s="108" t="str">
        <x:f t="shared" si="45"/>
      </x:c>
      <x:c r="BB18" s="108" t="str">
        <x:f t="shared" si="46"/>
      </x:c>
      <x:c r="BC18" s="108" t="str">
        <x:f t="shared" si="47"/>
      </x:c>
      <x:c r="BD18" s="108" t="str">
        <x:f t="shared" si="48"/>
      </x:c>
      <x:c r="BE18" s="108" t="str">
        <x:f t="shared" si="49"/>
      </x:c>
      <x:c r="BF18" s="108">
        <x:f t="shared" si="50"/>
        <x:v>1</x:v>
      </x:c>
      <x:c r="BG18" s="108">
        <x:f t="shared" si="51"/>
        <x:v>1</x:v>
      </x:c>
      <x:c r="BH18" s="108">
        <x:f t="shared" si="52"/>
        <x:v>1</x:v>
      </x:c>
      <x:c r="BI18" s="108">
        <x:f t="shared" si="53"/>
        <x:v>1</x:v>
      </x:c>
      <x:c r="BJ18" s="108">
        <x:f t="shared" si="54"/>
        <x:v>1</x:v>
      </x:c>
      <x:c r="BK18" s="108">
        <x:f t="shared" si="55"/>
        <x:v>1</x:v>
      </x:c>
      <x:c r="BL18" s="108">
        <x:f t="shared" si="56"/>
        <x:v>1</x:v>
      </x:c>
      <x:c r="BM18" s="108">
        <x:f t="shared" si="57"/>
        <x:v>1</x:v>
      </x:c>
      <x:c r="BN18" s="108">
        <x:f t="shared" si="58"/>
        <x:v>1</x:v>
      </x:c>
      <x:c r="BO18" s="108">
        <x:f t="shared" si="59"/>
        <x:v>1</x:v>
      </x:c>
      <x:c r="BP18" s="108">
        <x:f t="shared" si="60"/>
        <x:v>1</x:v>
      </x:c>
      <x:c r="BQ18" s="108">
        <x:f t="shared" si="61"/>
        <x:v>1</x:v>
      </x:c>
      <x:c r="BR18" s="108">
        <x:f t="shared" si="62"/>
        <x:v>1</x:v>
      </x:c>
      <x:c r="BS18" s="108">
        <x:f t="shared" si="63"/>
        <x:v>1</x:v>
      </x:c>
      <x:c r="BT18" s="108">
        <x:f t="shared" si="64"/>
        <x:v>1</x:v>
      </x:c>
      <x:c r="BU18" s="108">
        <x:f t="shared" si="65"/>
        <x:v>1</x:v>
      </x:c>
      <x:c r="BV18" s="108">
        <x:f t="shared" si="66"/>
        <x:v>1</x:v>
      </x:c>
      <x:c r="BW18" s="108">
        <x:f t="shared" si="67"/>
        <x:v>1</x:v>
      </x:c>
      <x:c r="BX18" s="108">
        <x:f t="shared" si="68"/>
        <x:v>1</x:v>
      </x:c>
      <x:c r="BY18" s="108">
        <x:f t="shared" si="69"/>
        <x:v>1</x:v>
      </x:c>
      <x:c r="BZ18" s="108" t="str">
        <x:f t="shared" si="70"/>
      </x:c>
      <x:c r="CA18" s="108" t="str">
        <x:f t="shared" si="71"/>
      </x:c>
      <x:c r="CB18" s="108" t="str">
        <x:f t="shared" si="72"/>
      </x:c>
      <x:c r="CC18" s="108" t="str">
        <x:f t="shared" si="73"/>
      </x:c>
      <x:c r="CD18" s="108" t="str">
        <x:f t="shared" si="74"/>
      </x:c>
      <x:c r="CE18" s="108" t="str">
        <x:f t="shared" si="75"/>
      </x:c>
      <x:c r="CF18" s="108" t="str">
        <x:f t="shared" si="76"/>
      </x:c>
      <x:c r="CG18" s="108" t="str">
        <x:f t="shared" si="77"/>
      </x:c>
      <x:c r="CH18" s="108" t="str">
        <x:f t="shared" si="78"/>
      </x:c>
      <x:c r="CI18" s="108" t="str">
        <x:f t="shared" si="79"/>
      </x:c>
      <x:c r="CJ18" s="108" t="str">
        <x:f t="shared" si="80"/>
      </x:c>
      <x:c r="CK18" s="108" t="str">
        <x:f t="shared" si="81"/>
      </x:c>
      <x:c r="CL18" s="108" t="str">
        <x:f t="shared" si="82"/>
      </x:c>
      <x:c r="CM18" s="108" t="str">
        <x:f t="shared" si="83"/>
      </x:c>
      <x:c r="CN18" s="108" t="str">
        <x:f t="shared" si="84"/>
      </x:c>
      <x:c r="CO18" s="108" t="str">
        <x:f t="shared" si="85"/>
      </x:c>
      <x:c r="CP18" s="108" t="str">
        <x:f t="shared" si="86"/>
      </x:c>
      <x:c r="CQ18" s="108" t="str">
        <x:f t="shared" si="87"/>
      </x:c>
      <x:c r="CR18" s="108" t="str">
        <x:f t="shared" si="88"/>
      </x:c>
      <x:c r="CS18" s="108" t="str">
        <x:f t="shared" si="89"/>
      </x:c>
      <x:c r="CT18" s="108" t="str">
        <x:f t="shared" si="90"/>
      </x:c>
      <x:c r="CU18" s="108" t="str">
        <x:f t="shared" si="91"/>
      </x:c>
      <x:c r="CV18" s="108" t="str">
        <x:f t="shared" si="92"/>
      </x:c>
      <x:c r="CW18" s="108" t="str">
        <x:f t="shared" si="93"/>
      </x:c>
      <x:c r="CX18" s="108" t="str">
        <x:f t="shared" si="94"/>
      </x:c>
      <x:c r="CY18" s="108" t="str">
        <x:f t="shared" si="95"/>
      </x:c>
      <x:c r="CZ18" s="108" t="str">
        <x:f t="shared" si="96"/>
      </x:c>
      <x:c r="DA18" s="108" t="str">
        <x:f t="shared" si="97"/>
      </x:c>
      <x:c r="DB18" s="108" t="str">
        <x:f t="shared" si="98"/>
      </x:c>
      <x:c r="DC18" s="108" t="str">
        <x:f t="shared" si="99"/>
      </x:c>
      <x:c r="DD18" s="108" t="str">
        <x:f t="shared" si="100"/>
      </x:c>
      <x:c r="DE18" s="108" t="str">
        <x:f t="shared" si="101"/>
      </x:c>
      <x:c r="DF18" s="108" t="str">
        <x:f t="shared" si="102"/>
      </x:c>
      <x:c r="DG18" s="108" t="str">
        <x:f t="shared" si="103"/>
      </x:c>
      <x:c r="DH18" s="108" t="str">
        <x:f t="shared" si="104"/>
      </x:c>
      <x:c r="DI18" s="108" t="str">
        <x:f t="shared" si="105"/>
      </x:c>
      <x:c r="DJ18" s="108" t="str">
        <x:f t="shared" si="106"/>
      </x:c>
      <x:c r="DK18" s="108" t="str">
        <x:f t="shared" si="107"/>
      </x:c>
      <x:c r="DL18" s="108" t="str">
        <x:f t="shared" si="108"/>
      </x:c>
      <x:c r="DM18" s="108" t="str">
        <x:f t="shared" si="109"/>
      </x:c>
      <x:c r="DN18" s="108" t="str">
        <x:f t="shared" si="110"/>
      </x:c>
      <x:c r="DO18" s="108" t="str">
        <x:f t="shared" si="111"/>
      </x:c>
      <x:c r="DP18" s="108" t="str">
        <x:f t="shared" si="112"/>
      </x:c>
      <x:c r="DQ18" s="108" t="str">
        <x:f t="shared" si="113"/>
      </x:c>
      <x:c r="DR18" s="108" t="str">
        <x:f t="shared" si="114"/>
      </x:c>
      <x:c r="DS18" s="108" t="str">
        <x:f t="shared" si="115"/>
      </x:c>
      <x:c r="DT18" s="108" t="str">
        <x:f t="shared" si="116"/>
      </x:c>
      <x:c r="DU18" s="108" t="str">
        <x:f t="shared" si="117"/>
      </x:c>
      <x:c r="DV18" s="108" t="str">
        <x:f t="shared" si="118"/>
      </x:c>
      <x:c r="DW18" s="108" t="str">
        <x:f t="shared" si="119"/>
      </x:c>
      <x:c r="DX18" s="108" t="str">
        <x:f t="shared" si="120"/>
      </x:c>
      <x:c r="DY18" s="108" t="str">
        <x:f t="shared" si="121"/>
      </x:c>
      <x:c r="DZ18" s="108" t="str">
        <x:f t="shared" si="122"/>
      </x:c>
      <x:c r="EA18" s="108" t="str">
        <x:f t="shared" si="123"/>
      </x:c>
      <x:c r="EB18" s="108" t="str">
        <x:f t="shared" si="124"/>
      </x:c>
      <x:c r="EC18" s="108" t="str">
        <x:f t="shared" si="125"/>
      </x:c>
      <x:c r="ED18" s="108" t="str">
        <x:f t="shared" si="126"/>
      </x:c>
      <x:c r="EE18" s="108" t="str">
        <x:f t="shared" si="127"/>
      </x:c>
      <x:c r="EF18" s="108" t="str">
        <x:f t="shared" si="128"/>
      </x:c>
      <x:c r="EG18" s="108" t="str">
        <x:f t="shared" si="129"/>
      </x:c>
      <x:c r="EH18" s="108" t="str">
        <x:f t="shared" si="130"/>
      </x:c>
      <x:c r="EI18" s="108" t="str">
        <x:f t="shared" si="131"/>
      </x:c>
      <x:c r="EJ18" s="108" t="str">
        <x:f t="shared" si="132"/>
      </x:c>
      <x:c r="EK18" s="108" t="str">
        <x:f t="shared" si="133"/>
      </x:c>
      <x:c r="EL18" s="108" t="str">
        <x:f t="shared" si="134"/>
      </x:c>
      <x:c r="EM18" s="108" t="str">
        <x:f t="shared" si="135"/>
      </x:c>
      <x:c r="EN18" s="108" t="str">
        <x:f t="shared" si="136"/>
      </x:c>
      <x:c r="EO18" s="108" t="str">
        <x:f t="shared" si="137"/>
      </x:c>
      <x:c r="EP18" s="108" t="str">
        <x:f t="shared" si="138"/>
      </x:c>
      <x:c r="EQ18" s="108" t="str">
        <x:f t="shared" si="139"/>
      </x:c>
      <x:c r="ER18" s="108" t="str">
        <x:f t="shared" si="140"/>
      </x:c>
      <x:c r="ES18" s="108" t="str">
        <x:f t="shared" si="141"/>
      </x:c>
      <x:c r="ET18" s="108" t="str">
        <x:f t="shared" si="142"/>
      </x:c>
      <x:c r="EU18" s="108" t="str">
        <x:f t="shared" si="143"/>
      </x:c>
      <x:c r="EV18" s="108" t="str">
        <x:f t="shared" si="144"/>
      </x:c>
      <x:c r="EW18" s="108" t="str">
        <x:f t="shared" si="145"/>
      </x:c>
      <x:c r="EX18" s="108" t="str">
        <x:f t="shared" si="146"/>
      </x:c>
      <x:c r="EY18" s="108" t="str">
        <x:f t="shared" si="147"/>
      </x:c>
      <x:c r="EZ18" s="108" t="str">
        <x:f t="shared" si="148"/>
      </x:c>
      <x:c r="FA18" s="108" t="str">
        <x:f t="shared" si="149"/>
      </x:c>
      <x:c r="FB18" s="108" t="str">
        <x:f t="shared" si="150"/>
      </x:c>
      <x:c r="FC18" t="n">
        <x:f>'07_Presupuesto'!F182-'14_Parametros'!$B$5+1</x:f>
        <x:v>50</x:v>
      </x:c>
      <x:c r="FD18" t="n">
        <x:f>'07_Presupuesto'!G182-'14_Parametros'!$B$5+1</x:f>
        <x:v>69</x:v>
      </x:c>
      <x:c r="FE18" s="98" t="n">
        <x:f>'07_Presupuesto'!E182</x:f>
        <x:v>0.0888293559871691</x:v>
      </x:c>
    </x:row>
    <x:row r="19" ht="22.049999237060547" customHeight="1">
      <x:c r="B19" s="109" t="str">
        <x:f>'04_CPM_Proyecto_Completo'!B15</x:f>
        <x:v>2.7</x:v>
      </x:c>
      <x:c r="C19" s="109" t="str">
        <x:f>'03_Rendimientos'!C15</x:f>
        <x:v>Cubierta y hojalatería</x:v>
      </x:c>
      <x:c r="D19" s="109" t="str">
        <x:f>'03_Rendimientos'!E15</x:f>
        <x:v>m2</x:v>
      </x:c>
      <x:c r="E19" s="110" t="n">
        <x:f>'03_Rendimientos'!D15</x:f>
        <x:v>190</x:v>
      </x:c>
      <x:c r="F19" s="110">
        <x:f t="shared" si="0"/>
        <x:v>25841.99342105263</x:v>
      </x:c>
      <x:c r="G19" s="110" t="n">
        <x:f>'07_Presupuesto'!D183*(1+'14_Parametros'!B8)</x:f>
        <x:v>4909978.75</x:v>
      </x:c>
      <x:c r="H19" s="109" t="n">
        <x:f>'03_Rendimientos'!K15</x:f>
        <x:v>12</x:v>
      </x:c>
      <x:c r="I19" s="111" t="str">
        <x:f t="shared" si="1"/>
      </x:c>
      <x:c r="J19" s="111" t="str">
        <x:f t="shared" si="2"/>
      </x:c>
      <x:c r="K19" s="111" t="str">
        <x:f t="shared" si="3"/>
      </x:c>
      <x:c r="L19" s="111" t="str">
        <x:f t="shared" si="4"/>
      </x:c>
      <x:c r="M19" s="111" t="str">
        <x:f t="shared" si="5"/>
      </x:c>
      <x:c r="N19" s="111" t="str">
        <x:f t="shared" si="6"/>
      </x:c>
      <x:c r="O19" s="111" t="str">
        <x:f t="shared" si="7"/>
      </x:c>
      <x:c r="P19" s="111" t="str">
        <x:f t="shared" si="8"/>
      </x:c>
      <x:c r="Q19" s="111" t="str">
        <x:f t="shared" si="9"/>
      </x:c>
      <x:c r="R19" s="111" t="str">
        <x:f t="shared" si="10"/>
      </x:c>
      <x:c r="S19" s="111" t="str">
        <x:f t="shared" si="11"/>
      </x:c>
      <x:c r="T19" s="111" t="str">
        <x:f t="shared" si="12"/>
      </x:c>
      <x:c r="U19" s="111" t="str">
        <x:f t="shared" si="13"/>
      </x:c>
      <x:c r="V19" s="111" t="str">
        <x:f t="shared" si="14"/>
      </x:c>
      <x:c r="W19" s="111" t="str">
        <x:f t="shared" si="15"/>
      </x:c>
      <x:c r="X19" s="111" t="str">
        <x:f t="shared" si="16"/>
      </x:c>
      <x:c r="Y19" s="111" t="str">
        <x:f t="shared" si="17"/>
      </x:c>
      <x:c r="Z19" s="111" t="str">
        <x:f t="shared" si="18"/>
      </x:c>
      <x:c r="AA19" s="111" t="str">
        <x:f t="shared" si="19"/>
      </x:c>
      <x:c r="AB19" s="111" t="str">
        <x:f t="shared" si="20"/>
      </x:c>
      <x:c r="AC19" s="111" t="str">
        <x:f t="shared" si="21"/>
      </x:c>
      <x:c r="AD19" s="111" t="str">
        <x:f t="shared" si="22"/>
      </x:c>
      <x:c r="AE19" s="111" t="str">
        <x:f t="shared" si="23"/>
      </x:c>
      <x:c r="AF19" s="111" t="str">
        <x:f t="shared" si="24"/>
      </x:c>
      <x:c r="AG19" s="111" t="str">
        <x:f t="shared" si="25"/>
      </x:c>
      <x:c r="AH19" s="111" t="str">
        <x:f t="shared" si="26"/>
      </x:c>
      <x:c r="AI19" s="111" t="str">
        <x:f t="shared" si="27"/>
      </x:c>
      <x:c r="AJ19" s="111" t="str">
        <x:f t="shared" si="28"/>
      </x:c>
      <x:c r="AK19" s="111" t="str">
        <x:f t="shared" si="29"/>
      </x:c>
      <x:c r="AL19" s="111" t="str">
        <x:f t="shared" si="30"/>
      </x:c>
      <x:c r="AM19" s="111" t="str">
        <x:f t="shared" si="31"/>
      </x:c>
      <x:c r="AN19" s="111" t="str">
        <x:f t="shared" si="32"/>
      </x:c>
      <x:c r="AO19" s="111" t="str">
        <x:f t="shared" si="33"/>
      </x:c>
      <x:c r="AP19" s="111" t="str">
        <x:f t="shared" si="34"/>
      </x:c>
      <x:c r="AQ19" s="111" t="str">
        <x:f t="shared" si="35"/>
      </x:c>
      <x:c r="AR19" s="111" t="str">
        <x:f t="shared" si="36"/>
      </x:c>
      <x:c r="AS19" s="111" t="str">
        <x:f t="shared" si="37"/>
      </x:c>
      <x:c r="AT19" s="111" t="str">
        <x:f t="shared" si="38"/>
      </x:c>
      <x:c r="AU19" s="111" t="str">
        <x:f t="shared" si="39"/>
      </x:c>
      <x:c r="AV19" s="111" t="str">
        <x:f t="shared" si="40"/>
      </x:c>
      <x:c r="AW19" s="111" t="str">
        <x:f t="shared" si="41"/>
      </x:c>
      <x:c r="AX19" s="111" t="str">
        <x:f t="shared" si="42"/>
      </x:c>
      <x:c r="AY19" s="111" t="str">
        <x:f t="shared" si="43"/>
      </x:c>
      <x:c r="AZ19" s="111" t="str">
        <x:f t="shared" si="44"/>
      </x:c>
      <x:c r="BA19" s="111" t="str">
        <x:f t="shared" si="45"/>
      </x:c>
      <x:c r="BB19" s="111" t="str">
        <x:f t="shared" si="46"/>
      </x:c>
      <x:c r="BC19" s="111" t="str">
        <x:f t="shared" si="47"/>
      </x:c>
      <x:c r="BD19" s="111" t="str">
        <x:f t="shared" si="48"/>
      </x:c>
      <x:c r="BE19" s="111" t="str">
        <x:f t="shared" si="49"/>
      </x:c>
      <x:c r="BF19" s="111" t="str">
        <x:f t="shared" si="50"/>
      </x:c>
      <x:c r="BG19" s="111" t="str">
        <x:f t="shared" si="51"/>
      </x:c>
      <x:c r="BH19" s="111" t="str">
        <x:f t="shared" si="52"/>
      </x:c>
      <x:c r="BI19" s="111" t="str">
        <x:f t="shared" si="53"/>
      </x:c>
      <x:c r="BJ19" s="111" t="str">
        <x:f t="shared" si="54"/>
      </x:c>
      <x:c r="BK19" s="111" t="str">
        <x:f t="shared" si="55"/>
      </x:c>
      <x:c r="BL19" s="111" t="str">
        <x:f t="shared" si="56"/>
      </x:c>
      <x:c r="BM19" s="111" t="str">
        <x:f t="shared" si="57"/>
      </x:c>
      <x:c r="BN19" s="111" t="str">
        <x:f t="shared" si="58"/>
      </x:c>
      <x:c r="BO19" s="111" t="str">
        <x:f t="shared" si="59"/>
      </x:c>
      <x:c r="BP19" s="111" t="str">
        <x:f t="shared" si="60"/>
      </x:c>
      <x:c r="BQ19" s="111" t="str">
        <x:f t="shared" si="61"/>
      </x:c>
      <x:c r="BR19" s="111" t="str">
        <x:f t="shared" si="62"/>
      </x:c>
      <x:c r="BS19" s="111" t="str">
        <x:f t="shared" si="63"/>
      </x:c>
      <x:c r="BT19" s="111" t="str">
        <x:f t="shared" si="64"/>
      </x:c>
      <x:c r="BU19" s="111" t="str">
        <x:f t="shared" si="65"/>
      </x:c>
      <x:c r="BV19" s="111" t="str">
        <x:f t="shared" si="66"/>
      </x:c>
      <x:c r="BW19" s="111" t="str">
        <x:f t="shared" si="67"/>
      </x:c>
      <x:c r="BX19" s="111" t="str">
        <x:f t="shared" si="68"/>
      </x:c>
      <x:c r="BY19" s="111" t="str">
        <x:f t="shared" si="69"/>
      </x:c>
      <x:c r="BZ19" s="111">
        <x:f t="shared" si="70"/>
        <x:v>1</x:v>
      </x:c>
      <x:c r="CA19" s="111">
        <x:f t="shared" si="71"/>
        <x:v>1</x:v>
      </x:c>
      <x:c r="CB19" s="111">
        <x:f t="shared" si="72"/>
        <x:v>1</x:v>
      </x:c>
      <x:c r="CC19" s="111">
        <x:f t="shared" si="73"/>
        <x:v>1</x:v>
      </x:c>
      <x:c r="CD19" s="111">
        <x:f t="shared" si="74"/>
        <x:v>1</x:v>
      </x:c>
      <x:c r="CE19" s="111">
        <x:f t="shared" si="75"/>
        <x:v>1</x:v>
      </x:c>
      <x:c r="CF19" s="111">
        <x:f t="shared" si="76"/>
        <x:v>1</x:v>
      </x:c>
      <x:c r="CG19" s="111">
        <x:f t="shared" si="77"/>
        <x:v>1</x:v>
      </x:c>
      <x:c r="CH19" s="111">
        <x:f t="shared" si="78"/>
        <x:v>1</x:v>
      </x:c>
      <x:c r="CI19" s="111">
        <x:f t="shared" si="79"/>
        <x:v>1</x:v>
      </x:c>
      <x:c r="CJ19" s="111">
        <x:f t="shared" si="80"/>
        <x:v>1</x:v>
      </x:c>
      <x:c r="CK19" s="111">
        <x:f t="shared" si="81"/>
        <x:v>1</x:v>
      </x:c>
      <x:c r="CL19" s="111" t="str">
        <x:f t="shared" si="82"/>
      </x:c>
      <x:c r="CM19" s="111" t="str">
        <x:f t="shared" si="83"/>
      </x:c>
      <x:c r="CN19" s="111" t="str">
        <x:f t="shared" si="84"/>
      </x:c>
      <x:c r="CO19" s="111" t="str">
        <x:f t="shared" si="85"/>
      </x:c>
      <x:c r="CP19" s="111" t="str">
        <x:f t="shared" si="86"/>
      </x:c>
      <x:c r="CQ19" s="111" t="str">
        <x:f t="shared" si="87"/>
      </x:c>
      <x:c r="CR19" s="111" t="str">
        <x:f t="shared" si="88"/>
      </x:c>
      <x:c r="CS19" s="111" t="str">
        <x:f t="shared" si="89"/>
      </x:c>
      <x:c r="CT19" s="111" t="str">
        <x:f t="shared" si="90"/>
      </x:c>
      <x:c r="CU19" s="111" t="str">
        <x:f t="shared" si="91"/>
      </x:c>
      <x:c r="CV19" s="111" t="str">
        <x:f t="shared" si="92"/>
      </x:c>
      <x:c r="CW19" s="111" t="str">
        <x:f t="shared" si="93"/>
      </x:c>
      <x:c r="CX19" s="111" t="str">
        <x:f t="shared" si="94"/>
      </x:c>
      <x:c r="CY19" s="111" t="str">
        <x:f t="shared" si="95"/>
      </x:c>
      <x:c r="CZ19" s="111" t="str">
        <x:f t="shared" si="96"/>
      </x:c>
      <x:c r="DA19" s="111" t="str">
        <x:f t="shared" si="97"/>
      </x:c>
      <x:c r="DB19" s="111" t="str">
        <x:f t="shared" si="98"/>
      </x:c>
      <x:c r="DC19" s="111" t="str">
        <x:f t="shared" si="99"/>
      </x:c>
      <x:c r="DD19" s="111" t="str">
        <x:f t="shared" si="100"/>
      </x:c>
      <x:c r="DE19" s="111" t="str">
        <x:f t="shared" si="101"/>
      </x:c>
      <x:c r="DF19" s="111" t="str">
        <x:f t="shared" si="102"/>
      </x:c>
      <x:c r="DG19" s="111" t="str">
        <x:f t="shared" si="103"/>
      </x:c>
      <x:c r="DH19" s="111" t="str">
        <x:f t="shared" si="104"/>
      </x:c>
      <x:c r="DI19" s="111" t="str">
        <x:f t="shared" si="105"/>
      </x:c>
      <x:c r="DJ19" s="111" t="str">
        <x:f t="shared" si="106"/>
      </x:c>
      <x:c r="DK19" s="111" t="str">
        <x:f t="shared" si="107"/>
      </x:c>
      <x:c r="DL19" s="111" t="str">
        <x:f t="shared" si="108"/>
      </x:c>
      <x:c r="DM19" s="111" t="str">
        <x:f t="shared" si="109"/>
      </x:c>
      <x:c r="DN19" s="111" t="str">
        <x:f t="shared" si="110"/>
      </x:c>
      <x:c r="DO19" s="111" t="str">
        <x:f t="shared" si="111"/>
      </x:c>
      <x:c r="DP19" s="111" t="str">
        <x:f t="shared" si="112"/>
      </x:c>
      <x:c r="DQ19" s="111" t="str">
        <x:f t="shared" si="113"/>
      </x:c>
      <x:c r="DR19" s="111" t="str">
        <x:f t="shared" si="114"/>
      </x:c>
      <x:c r="DS19" s="111" t="str">
        <x:f t="shared" si="115"/>
      </x:c>
      <x:c r="DT19" s="111" t="str">
        <x:f t="shared" si="116"/>
      </x:c>
      <x:c r="DU19" s="111" t="str">
        <x:f t="shared" si="117"/>
      </x:c>
      <x:c r="DV19" s="111" t="str">
        <x:f t="shared" si="118"/>
      </x:c>
      <x:c r="DW19" s="111" t="str">
        <x:f t="shared" si="119"/>
      </x:c>
      <x:c r="DX19" s="111" t="str">
        <x:f t="shared" si="120"/>
      </x:c>
      <x:c r="DY19" s="111" t="str">
        <x:f t="shared" si="121"/>
      </x:c>
      <x:c r="DZ19" s="111" t="str">
        <x:f t="shared" si="122"/>
      </x:c>
      <x:c r="EA19" s="111" t="str">
        <x:f t="shared" si="123"/>
      </x:c>
      <x:c r="EB19" s="111" t="str">
        <x:f t="shared" si="124"/>
      </x:c>
      <x:c r="EC19" s="111" t="str">
        <x:f t="shared" si="125"/>
      </x:c>
      <x:c r="ED19" s="111" t="str">
        <x:f t="shared" si="126"/>
      </x:c>
      <x:c r="EE19" s="111" t="str">
        <x:f t="shared" si="127"/>
      </x:c>
      <x:c r="EF19" s="111" t="str">
        <x:f t="shared" si="128"/>
      </x:c>
      <x:c r="EG19" s="111" t="str">
        <x:f t="shared" si="129"/>
      </x:c>
      <x:c r="EH19" s="111" t="str">
        <x:f t="shared" si="130"/>
      </x:c>
      <x:c r="EI19" s="111" t="str">
        <x:f t="shared" si="131"/>
      </x:c>
      <x:c r="EJ19" s="111" t="str">
        <x:f t="shared" si="132"/>
      </x:c>
      <x:c r="EK19" s="111" t="str">
        <x:f t="shared" si="133"/>
      </x:c>
      <x:c r="EL19" s="111" t="str">
        <x:f t="shared" si="134"/>
      </x:c>
      <x:c r="EM19" s="111" t="str">
        <x:f t="shared" si="135"/>
      </x:c>
      <x:c r="EN19" s="111" t="str">
        <x:f t="shared" si="136"/>
      </x:c>
      <x:c r="EO19" s="111" t="str">
        <x:f t="shared" si="137"/>
      </x:c>
      <x:c r="EP19" s="111" t="str">
        <x:f t="shared" si="138"/>
      </x:c>
      <x:c r="EQ19" s="111" t="str">
        <x:f t="shared" si="139"/>
      </x:c>
      <x:c r="ER19" s="111" t="str">
        <x:f t="shared" si="140"/>
      </x:c>
      <x:c r="ES19" s="111" t="str">
        <x:f t="shared" si="141"/>
      </x:c>
      <x:c r="ET19" s="111" t="str">
        <x:f t="shared" si="142"/>
      </x:c>
      <x:c r="EU19" s="111" t="str">
        <x:f t="shared" si="143"/>
      </x:c>
      <x:c r="EV19" s="111" t="str">
        <x:f t="shared" si="144"/>
      </x:c>
      <x:c r="EW19" s="111" t="str">
        <x:f t="shared" si="145"/>
      </x:c>
      <x:c r="EX19" s="111" t="str">
        <x:f t="shared" si="146"/>
      </x:c>
      <x:c r="EY19" s="111" t="str">
        <x:f t="shared" si="147"/>
      </x:c>
      <x:c r="EZ19" s="111" t="str">
        <x:f t="shared" si="148"/>
      </x:c>
      <x:c r="FA19" s="111" t="str">
        <x:f t="shared" si="149"/>
      </x:c>
      <x:c r="FB19" s="111" t="str">
        <x:f t="shared" si="150"/>
      </x:c>
      <x:c r="FC19" t="n">
        <x:f>'07_Presupuesto'!F183-'14_Parametros'!$B$5+1</x:f>
        <x:v>70</x:v>
      </x:c>
      <x:c r="FD19" t="n">
        <x:f>'07_Presupuesto'!G183-'14_Parametros'!$B$5+1</x:f>
        <x:v>81</x:v>
      </x:c>
      <x:c r="FE19" s="98" t="n">
        <x:f>'07_Presupuesto'!E183</x:f>
        <x:v>0.046882160104339245</x:v>
      </x:c>
    </x:row>
    <x:row r="20" ht="22.049999237060547" customHeight="1">
      <x:c r="B20" t="str">
        <x:f>'04_CPM_Proyecto_Completo'!B16</x:f>
        <x:v>2.8</x:v>
      </x:c>
      <x:c r="C20" t="str">
        <x:f>'03_Rendimientos'!C16</x:f>
        <x:v>Muros y tabiques Metalcon</x:v>
      </x:c>
      <x:c r="D20" t="str">
        <x:f>'03_Rendimientos'!E16</x:f>
        <x:v>m2</x:v>
      </x:c>
      <x:c r="E20" s="90" t="n">
        <x:f>'03_Rendimientos'!D16</x:f>
        <x:v>360</x:v>
      </x:c>
      <x:c r="F20" s="90">
        <x:f t="shared" si="0"/>
        <x:v>52390.277777777766</x:v>
      </x:c>
      <x:c r="G20" s="90" t="n">
        <x:f>'07_Presupuesto'!D184*(1+'14_Parametros'!B8)</x:f>
        <x:v>18860499.999999996</x:v>
      </x:c>
      <x:c r="H20" t="n">
        <x:f>'03_Rendimientos'!K16</x:f>
        <x:v>18</x:v>
      </x:c>
      <x:c r="I20" s="108" t="str">
        <x:f t="shared" si="1"/>
      </x:c>
      <x:c r="J20" s="108" t="str">
        <x:f t="shared" si="2"/>
      </x:c>
      <x:c r="K20" s="108" t="str">
        <x:f t="shared" si="3"/>
      </x:c>
      <x:c r="L20" s="108" t="str">
        <x:f t="shared" si="4"/>
      </x:c>
      <x:c r="M20" s="108" t="str">
        <x:f t="shared" si="5"/>
      </x:c>
      <x:c r="N20" s="108" t="str">
        <x:f t="shared" si="6"/>
      </x:c>
      <x:c r="O20" s="108" t="str">
        <x:f t="shared" si="7"/>
      </x:c>
      <x:c r="P20" s="108" t="str">
        <x:f t="shared" si="8"/>
      </x:c>
      <x:c r="Q20" s="108" t="str">
        <x:f t="shared" si="9"/>
      </x:c>
      <x:c r="R20" s="108" t="str">
        <x:f t="shared" si="10"/>
      </x:c>
      <x:c r="S20" s="108" t="str">
        <x:f t="shared" si="11"/>
      </x:c>
      <x:c r="T20" s="108" t="str">
        <x:f t="shared" si="12"/>
      </x:c>
      <x:c r="U20" s="108" t="str">
        <x:f t="shared" si="13"/>
      </x:c>
      <x:c r="V20" s="108" t="str">
        <x:f t="shared" si="14"/>
      </x:c>
      <x:c r="W20" s="108" t="str">
        <x:f t="shared" si="15"/>
      </x:c>
      <x:c r="X20" s="108" t="str">
        <x:f t="shared" si="16"/>
      </x:c>
      <x:c r="Y20" s="108" t="str">
        <x:f t="shared" si="17"/>
      </x:c>
      <x:c r="Z20" s="108" t="str">
        <x:f t="shared" si="18"/>
      </x:c>
      <x:c r="AA20" s="108" t="str">
        <x:f t="shared" si="19"/>
      </x:c>
      <x:c r="AB20" s="108" t="str">
        <x:f t="shared" si="20"/>
      </x:c>
      <x:c r="AC20" s="108" t="str">
        <x:f t="shared" si="21"/>
      </x:c>
      <x:c r="AD20" s="108" t="str">
        <x:f t="shared" si="22"/>
      </x:c>
      <x:c r="AE20" s="108" t="str">
        <x:f t="shared" si="23"/>
      </x:c>
      <x:c r="AF20" s="108" t="str">
        <x:f t="shared" si="24"/>
      </x:c>
      <x:c r="AG20" s="108" t="str">
        <x:f t="shared" si="25"/>
      </x:c>
      <x:c r="AH20" s="108" t="str">
        <x:f t="shared" si="26"/>
      </x:c>
      <x:c r="AI20" s="108" t="str">
        <x:f t="shared" si="27"/>
      </x:c>
      <x:c r="AJ20" s="108" t="str">
        <x:f t="shared" si="28"/>
      </x:c>
      <x:c r="AK20" s="108" t="str">
        <x:f t="shared" si="29"/>
      </x:c>
      <x:c r="AL20" s="108" t="str">
        <x:f t="shared" si="30"/>
      </x:c>
      <x:c r="AM20" s="108" t="str">
        <x:f t="shared" si="31"/>
      </x:c>
      <x:c r="AN20" s="108" t="str">
        <x:f t="shared" si="32"/>
      </x:c>
      <x:c r="AO20" s="108" t="str">
        <x:f t="shared" si="33"/>
      </x:c>
      <x:c r="AP20" s="108" t="str">
        <x:f t="shared" si="34"/>
      </x:c>
      <x:c r="AQ20" s="108" t="str">
        <x:f t="shared" si="35"/>
      </x:c>
      <x:c r="AR20" s="108" t="str">
        <x:f t="shared" si="36"/>
      </x:c>
      <x:c r="AS20" s="108" t="str">
        <x:f t="shared" si="37"/>
      </x:c>
      <x:c r="AT20" s="108" t="str">
        <x:f t="shared" si="38"/>
      </x:c>
      <x:c r="AU20" s="108" t="str">
        <x:f t="shared" si="39"/>
      </x:c>
      <x:c r="AV20" s="108" t="str">
        <x:f t="shared" si="40"/>
      </x:c>
      <x:c r="AW20" s="108" t="str">
        <x:f t="shared" si="41"/>
      </x:c>
      <x:c r="AX20" s="108" t="str">
        <x:f t="shared" si="42"/>
      </x:c>
      <x:c r="AY20" s="108" t="str">
        <x:f t="shared" si="43"/>
      </x:c>
      <x:c r="AZ20" s="108" t="str">
        <x:f t="shared" si="44"/>
      </x:c>
      <x:c r="BA20" s="108" t="str">
        <x:f t="shared" si="45"/>
      </x:c>
      <x:c r="BB20" s="108" t="str">
        <x:f t="shared" si="46"/>
      </x:c>
      <x:c r="BC20" s="108" t="str">
        <x:f t="shared" si="47"/>
      </x:c>
      <x:c r="BD20" s="108" t="str">
        <x:f t="shared" si="48"/>
      </x:c>
      <x:c r="BE20" s="108" t="str">
        <x:f t="shared" si="49"/>
      </x:c>
      <x:c r="BF20" s="108">
        <x:f t="shared" si="50"/>
        <x:v>1</x:v>
      </x:c>
      <x:c r="BG20" s="108">
        <x:f t="shared" si="51"/>
        <x:v>1</x:v>
      </x:c>
      <x:c r="BH20" s="108">
        <x:f t="shared" si="52"/>
        <x:v>1</x:v>
      </x:c>
      <x:c r="BI20" s="108">
        <x:f t="shared" si="53"/>
        <x:v>1</x:v>
      </x:c>
      <x:c r="BJ20" s="108">
        <x:f t="shared" si="54"/>
        <x:v>1</x:v>
      </x:c>
      <x:c r="BK20" s="108">
        <x:f t="shared" si="55"/>
        <x:v>1</x:v>
      </x:c>
      <x:c r="BL20" s="108">
        <x:f t="shared" si="56"/>
        <x:v>1</x:v>
      </x:c>
      <x:c r="BM20" s="108">
        <x:f t="shared" si="57"/>
        <x:v>1</x:v>
      </x:c>
      <x:c r="BN20" s="108">
        <x:f t="shared" si="58"/>
        <x:v>1</x:v>
      </x:c>
      <x:c r="BO20" s="108">
        <x:f t="shared" si="59"/>
        <x:v>1</x:v>
      </x:c>
      <x:c r="BP20" s="108">
        <x:f t="shared" si="60"/>
        <x:v>1</x:v>
      </x:c>
      <x:c r="BQ20" s="108">
        <x:f t="shared" si="61"/>
        <x:v>1</x:v>
      </x:c>
      <x:c r="BR20" s="108">
        <x:f t="shared" si="62"/>
        <x:v>1</x:v>
      </x:c>
      <x:c r="BS20" s="108">
        <x:f t="shared" si="63"/>
        <x:v>1</x:v>
      </x:c>
      <x:c r="BT20" s="108">
        <x:f t="shared" si="64"/>
        <x:v>1</x:v>
      </x:c>
      <x:c r="BU20" s="108">
        <x:f t="shared" si="65"/>
        <x:v>1</x:v>
      </x:c>
      <x:c r="BV20" s="108">
        <x:f t="shared" si="66"/>
        <x:v>1</x:v>
      </x:c>
      <x:c r="BW20" s="108">
        <x:f t="shared" si="67"/>
        <x:v>1</x:v>
      </x:c>
      <x:c r="BX20" s="108" t="str">
        <x:f t="shared" si="68"/>
      </x:c>
      <x:c r="BY20" s="108" t="str">
        <x:f t="shared" si="69"/>
      </x:c>
      <x:c r="BZ20" s="108" t="str">
        <x:f t="shared" si="70"/>
      </x:c>
      <x:c r="CA20" s="108" t="str">
        <x:f t="shared" si="71"/>
      </x:c>
      <x:c r="CB20" s="108" t="str">
        <x:f t="shared" si="72"/>
      </x:c>
      <x:c r="CC20" s="108" t="str">
        <x:f t="shared" si="73"/>
      </x:c>
      <x:c r="CD20" s="108" t="str">
        <x:f t="shared" si="74"/>
      </x:c>
      <x:c r="CE20" s="108" t="str">
        <x:f t="shared" si="75"/>
      </x:c>
      <x:c r="CF20" s="108" t="str">
        <x:f t="shared" si="76"/>
      </x:c>
      <x:c r="CG20" s="108" t="str">
        <x:f t="shared" si="77"/>
      </x:c>
      <x:c r="CH20" s="108" t="str">
        <x:f t="shared" si="78"/>
      </x:c>
      <x:c r="CI20" s="108" t="str">
        <x:f t="shared" si="79"/>
      </x:c>
      <x:c r="CJ20" s="108" t="str">
        <x:f t="shared" si="80"/>
      </x:c>
      <x:c r="CK20" s="108" t="str">
        <x:f t="shared" si="81"/>
      </x:c>
      <x:c r="CL20" s="108" t="str">
        <x:f t="shared" si="82"/>
      </x:c>
      <x:c r="CM20" s="108" t="str">
        <x:f t="shared" si="83"/>
      </x:c>
      <x:c r="CN20" s="108" t="str">
        <x:f t="shared" si="84"/>
      </x:c>
      <x:c r="CO20" s="108" t="str">
        <x:f t="shared" si="85"/>
      </x:c>
      <x:c r="CP20" s="108" t="str">
        <x:f t="shared" si="86"/>
      </x:c>
      <x:c r="CQ20" s="108" t="str">
        <x:f t="shared" si="87"/>
      </x:c>
      <x:c r="CR20" s="108" t="str">
        <x:f t="shared" si="88"/>
      </x:c>
      <x:c r="CS20" s="108" t="str">
        <x:f t="shared" si="89"/>
      </x:c>
      <x:c r="CT20" s="108" t="str">
        <x:f t="shared" si="90"/>
      </x:c>
      <x:c r="CU20" s="108" t="str">
        <x:f t="shared" si="91"/>
      </x:c>
      <x:c r="CV20" s="108" t="str">
        <x:f t="shared" si="92"/>
      </x:c>
      <x:c r="CW20" s="108" t="str">
        <x:f t="shared" si="93"/>
      </x:c>
      <x:c r="CX20" s="108" t="str">
        <x:f t="shared" si="94"/>
      </x:c>
      <x:c r="CY20" s="108" t="str">
        <x:f t="shared" si="95"/>
      </x:c>
      <x:c r="CZ20" s="108" t="str">
        <x:f t="shared" si="96"/>
      </x:c>
      <x:c r="DA20" s="108" t="str">
        <x:f t="shared" si="97"/>
      </x:c>
      <x:c r="DB20" s="108" t="str">
        <x:f t="shared" si="98"/>
      </x:c>
      <x:c r="DC20" s="108" t="str">
        <x:f t="shared" si="99"/>
      </x:c>
      <x:c r="DD20" s="108" t="str">
        <x:f t="shared" si="100"/>
      </x:c>
      <x:c r="DE20" s="108" t="str">
        <x:f t="shared" si="101"/>
      </x:c>
      <x:c r="DF20" s="108" t="str">
        <x:f t="shared" si="102"/>
      </x:c>
      <x:c r="DG20" s="108" t="str">
        <x:f t="shared" si="103"/>
      </x:c>
      <x:c r="DH20" s="108" t="str">
        <x:f t="shared" si="104"/>
      </x:c>
      <x:c r="DI20" s="108" t="str">
        <x:f t="shared" si="105"/>
      </x:c>
      <x:c r="DJ20" s="108" t="str">
        <x:f t="shared" si="106"/>
      </x:c>
      <x:c r="DK20" s="108" t="str">
        <x:f t="shared" si="107"/>
      </x:c>
      <x:c r="DL20" s="108" t="str">
        <x:f t="shared" si="108"/>
      </x:c>
      <x:c r="DM20" s="108" t="str">
        <x:f t="shared" si="109"/>
      </x:c>
      <x:c r="DN20" s="108" t="str">
        <x:f t="shared" si="110"/>
      </x:c>
      <x:c r="DO20" s="108" t="str">
        <x:f t="shared" si="111"/>
      </x:c>
      <x:c r="DP20" s="108" t="str">
        <x:f t="shared" si="112"/>
      </x:c>
      <x:c r="DQ20" s="108" t="str">
        <x:f t="shared" si="113"/>
      </x:c>
      <x:c r="DR20" s="108" t="str">
        <x:f t="shared" si="114"/>
      </x:c>
      <x:c r="DS20" s="108" t="str">
        <x:f t="shared" si="115"/>
      </x:c>
      <x:c r="DT20" s="108" t="str">
        <x:f t="shared" si="116"/>
      </x:c>
      <x:c r="DU20" s="108" t="str">
        <x:f t="shared" si="117"/>
      </x:c>
      <x:c r="DV20" s="108" t="str">
        <x:f t="shared" si="118"/>
      </x:c>
      <x:c r="DW20" s="108" t="str">
        <x:f t="shared" si="119"/>
      </x:c>
      <x:c r="DX20" s="108" t="str">
        <x:f t="shared" si="120"/>
      </x:c>
      <x:c r="DY20" s="108" t="str">
        <x:f t="shared" si="121"/>
      </x:c>
      <x:c r="DZ20" s="108" t="str">
        <x:f t="shared" si="122"/>
      </x:c>
      <x:c r="EA20" s="108" t="str">
        <x:f t="shared" si="123"/>
      </x:c>
      <x:c r="EB20" s="108" t="str">
        <x:f t="shared" si="124"/>
      </x:c>
      <x:c r="EC20" s="108" t="str">
        <x:f t="shared" si="125"/>
      </x:c>
      <x:c r="ED20" s="108" t="str">
        <x:f t="shared" si="126"/>
      </x:c>
      <x:c r="EE20" s="108" t="str">
        <x:f t="shared" si="127"/>
      </x:c>
      <x:c r="EF20" s="108" t="str">
        <x:f t="shared" si="128"/>
      </x:c>
      <x:c r="EG20" s="108" t="str">
        <x:f t="shared" si="129"/>
      </x:c>
      <x:c r="EH20" s="108" t="str">
        <x:f t="shared" si="130"/>
      </x:c>
      <x:c r="EI20" s="108" t="str">
        <x:f t="shared" si="131"/>
      </x:c>
      <x:c r="EJ20" s="108" t="str">
        <x:f t="shared" si="132"/>
      </x:c>
      <x:c r="EK20" s="108" t="str">
        <x:f t="shared" si="133"/>
      </x:c>
      <x:c r="EL20" s="108" t="str">
        <x:f t="shared" si="134"/>
      </x:c>
      <x:c r="EM20" s="108" t="str">
        <x:f t="shared" si="135"/>
      </x:c>
      <x:c r="EN20" s="108" t="str">
        <x:f t="shared" si="136"/>
      </x:c>
      <x:c r="EO20" s="108" t="str">
        <x:f t="shared" si="137"/>
      </x:c>
      <x:c r="EP20" s="108" t="str">
        <x:f t="shared" si="138"/>
      </x:c>
      <x:c r="EQ20" s="108" t="str">
        <x:f t="shared" si="139"/>
      </x:c>
      <x:c r="ER20" s="108" t="str">
        <x:f t="shared" si="140"/>
      </x:c>
      <x:c r="ES20" s="108" t="str">
        <x:f t="shared" si="141"/>
      </x:c>
      <x:c r="ET20" s="108" t="str">
        <x:f t="shared" si="142"/>
      </x:c>
      <x:c r="EU20" s="108" t="str">
        <x:f t="shared" si="143"/>
      </x:c>
      <x:c r="EV20" s="108" t="str">
        <x:f t="shared" si="144"/>
      </x:c>
      <x:c r="EW20" s="108" t="str">
        <x:f t="shared" si="145"/>
      </x:c>
      <x:c r="EX20" s="108" t="str">
        <x:f t="shared" si="146"/>
      </x:c>
      <x:c r="EY20" s="108" t="str">
        <x:f t="shared" si="147"/>
      </x:c>
      <x:c r="EZ20" s="108" t="str">
        <x:f t="shared" si="148"/>
      </x:c>
      <x:c r="FA20" s="108" t="str">
        <x:f t="shared" si="149"/>
      </x:c>
      <x:c r="FB20" s="108" t="str">
        <x:f t="shared" si="150"/>
      </x:c>
      <x:c r="FC20" t="n">
        <x:f>'07_Presupuesto'!F184-'14_Parametros'!$B$5+1</x:f>
        <x:v>50</x:v>
      </x:c>
      <x:c r="FD20" t="n">
        <x:f>'07_Presupuesto'!G184-'14_Parametros'!$B$5+1</x:f>
        <x:v>67</x:v>
      </x:c>
      <x:c r="FE20" s="98" t="n">
        <x:f>'07_Presupuesto'!E184</x:f>
        <x:v>0.04441467799358455</x:v>
      </x:c>
    </x:row>
    <x:row r="21" ht="22.950000762939453" customHeight="1">
      <x:c r="B21" s="107" t="s">
        <x:v>363</x:v>
      </x:c>
      <x:c r="C21" s="107"/>
      <x:c r="D21" s="107"/>
      <x:c r="E21" s="107"/>
      <x:c r="F21" s="107"/>
      <x:c r="G21" s="107"/>
      <x:c r="H21" s="107"/>
      <x:c r="I21" s="107"/>
      <x:c r="J21" s="107"/>
      <x:c r="K21" s="107"/>
      <x:c r="L21" s="107"/>
      <x:c r="M21" s="107"/>
      <x:c r="N21" s="107"/>
      <x:c r="O21" s="107"/>
      <x:c r="P21" s="107"/>
      <x:c r="Q21" s="107"/>
      <x:c r="R21" s="107"/>
      <x:c r="S21" s="107"/>
      <x:c r="T21" s="107"/>
      <x:c r="U21" s="107"/>
      <x:c r="V21" s="107"/>
      <x:c r="W21" s="107"/>
      <x:c r="X21" s="107"/>
      <x:c r="Y21" s="107"/>
      <x:c r="Z21" s="107"/>
      <x:c r="AA21" s="107"/>
      <x:c r="AB21" s="107"/>
      <x:c r="AC21" s="107"/>
      <x:c r="AD21" s="107"/>
      <x:c r="AE21" s="107"/>
      <x:c r="AF21" s="107"/>
      <x:c r="AG21" s="107"/>
      <x:c r="AH21" s="107"/>
      <x:c r="AI21" s="107"/>
      <x:c r="AJ21" s="107"/>
      <x:c r="AK21" s="107"/>
      <x:c r="AL21" s="107"/>
      <x:c r="AM21" s="107"/>
      <x:c r="AN21" s="107"/>
      <x:c r="AO21" s="107"/>
      <x:c r="AP21" s="107"/>
      <x:c r="AQ21" s="107"/>
      <x:c r="AR21" s="107"/>
      <x:c r="AS21" s="107"/>
      <x:c r="AT21" s="107"/>
      <x:c r="AU21" s="107"/>
      <x:c r="AV21" s="107"/>
      <x:c r="AW21" s="107"/>
      <x:c r="AX21" s="107"/>
      <x:c r="AY21" s="107"/>
      <x:c r="AZ21" s="107"/>
      <x:c r="BA21" s="107"/>
      <x:c r="BB21" s="107"/>
      <x:c r="BC21" s="107"/>
      <x:c r="BD21" s="107"/>
      <x:c r="BE21" s="107"/>
      <x:c r="BF21" s="107"/>
      <x:c r="BG21" s="107"/>
      <x:c r="BH21" s="107"/>
      <x:c r="BI21" s="107"/>
      <x:c r="BJ21" s="107"/>
      <x:c r="BK21" s="107"/>
      <x:c r="BL21" s="107"/>
      <x:c r="BM21" s="107"/>
      <x:c r="BN21" s="107"/>
      <x:c r="BO21" s="107"/>
      <x:c r="BP21" s="107"/>
      <x:c r="BQ21" s="107"/>
      <x:c r="BR21" s="107"/>
      <x:c r="BS21" s="107"/>
      <x:c r="BT21" s="107"/>
      <x:c r="BU21" s="107"/>
      <x:c r="BV21" s="107"/>
      <x:c r="BW21" s="107"/>
      <x:c r="BX21" s="107"/>
      <x:c r="BY21" s="107"/>
      <x:c r="BZ21" s="107"/>
      <x:c r="CA21" s="107"/>
      <x:c r="CB21" s="107"/>
      <x:c r="CC21" s="107"/>
      <x:c r="CD21" s="107"/>
      <x:c r="CE21" s="107"/>
      <x:c r="CF21" s="107"/>
      <x:c r="CG21" s="107"/>
      <x:c r="CH21" s="107"/>
      <x:c r="CI21" s="107"/>
      <x:c r="CJ21" s="107"/>
      <x:c r="CK21" s="107"/>
      <x:c r="CL21" s="107"/>
      <x:c r="CM21" s="107"/>
      <x:c r="CN21" s="107"/>
      <x:c r="CO21" s="107"/>
      <x:c r="CP21" s="107"/>
      <x:c r="CQ21" s="107"/>
      <x:c r="CR21" s="107"/>
      <x:c r="CS21" s="107"/>
      <x:c r="CT21" s="107"/>
      <x:c r="CU21" s="107"/>
      <x:c r="CV21" s="107"/>
      <x:c r="CW21" s="107"/>
      <x:c r="CX21" s="107"/>
      <x:c r="CY21" s="107"/>
      <x:c r="CZ21" s="107"/>
      <x:c r="DA21" s="107"/>
      <x:c r="DB21" s="107"/>
      <x:c r="DC21" s="107"/>
      <x:c r="DD21" s="107"/>
      <x:c r="DE21" s="107"/>
      <x:c r="DF21" s="107"/>
      <x:c r="DG21" s="107"/>
      <x:c r="DH21" s="107"/>
      <x:c r="DI21" s="107"/>
      <x:c r="DJ21" s="107"/>
      <x:c r="DK21" s="107"/>
      <x:c r="DL21" s="107"/>
      <x:c r="DM21" s="107"/>
      <x:c r="DN21" s="107"/>
      <x:c r="DO21" s="107"/>
      <x:c r="DP21" s="107"/>
      <x:c r="DQ21" s="107"/>
      <x:c r="DR21" s="107"/>
      <x:c r="DS21" s="107"/>
      <x:c r="DT21" s="107"/>
      <x:c r="DU21" s="107"/>
      <x:c r="DV21" s="107"/>
      <x:c r="DW21" s="107"/>
      <x:c r="DX21" s="107"/>
      <x:c r="DY21" s="107"/>
      <x:c r="DZ21" s="107"/>
      <x:c r="EA21" s="107"/>
      <x:c r="EB21" s="107"/>
      <x:c r="EC21" s="107"/>
      <x:c r="ED21" s="107"/>
      <x:c r="EE21" s="107"/>
      <x:c r="EF21" s="107"/>
      <x:c r="EG21" s="107"/>
      <x:c r="EH21" s="107"/>
      <x:c r="EI21" s="107"/>
      <x:c r="EJ21" s="107"/>
      <x:c r="EK21" s="107"/>
      <x:c r="EL21" s="107"/>
      <x:c r="EM21" s="107"/>
      <x:c r="EN21" s="107"/>
      <x:c r="EO21" s="107"/>
      <x:c r="EP21" s="107"/>
      <x:c r="EQ21" s="107"/>
      <x:c r="ER21" s="107"/>
      <x:c r="ES21" s="107"/>
      <x:c r="ET21" s="107"/>
      <x:c r="EU21" s="107"/>
      <x:c r="EV21" s="107"/>
      <x:c r="EW21" s="107"/>
      <x:c r="EX21" s="107"/>
      <x:c r="EY21" s="107"/>
      <x:c r="EZ21" s="107"/>
      <x:c r="FA21" s="107"/>
      <x:c r="FB21" s="107"/>
      <x:c r="FE21" s="98"/>
    </x:row>
    <x:row r="22" ht="22.049999237060547" customHeight="1">
      <x:c r="B22" s="109" t="str">
        <x:f>'04_CPM_Proyecto_Completo'!B17</x:f>
        <x:v>3.1</x:v>
      </x:c>
      <x:c r="C22" s="109" t="str">
        <x:f>'03_Rendimientos'!C17</x:f>
        <x:v>Instalación eléctrica interior</x:v>
      </x:c>
      <x:c r="D22" s="109" t="str">
        <x:f>'03_Rendimientos'!E17</x:f>
        <x:v>lote</x:v>
      </x:c>
      <x:c r="E22" s="110" t="n">
        <x:f>'03_Rendimientos'!D17</x:f>
        <x:v>1</x:v>
      </x:c>
      <x:c r="F22" s="110" t="n">
        <x:f>IFERROR(G22/E22,0)</x:f>
        <x:v>6028375.000000001</x:v>
      </x:c>
      <x:c r="G22" s="110" t="n">
        <x:f>'07_Presupuesto'!D185*(1+'14_Parametros'!B8)</x:f>
        <x:v>6028375.000000001</x:v>
      </x:c>
      <x:c r="H22" s="109" t="n">
        <x:f>'03_Rendimientos'!K17</x:f>
        <x:v>14</x:v>
      </x:c>
      <x:c r="I22" s="111" t="str">
        <x:f>IF(AND(I$7&gt;=FC22,I$7&lt;=FD22),1,"")</x:f>
      </x:c>
      <x:c r="J22" s="111" t="str">
        <x:f>IF(AND(J$7&gt;=FC22,J$7&lt;=FD22),1,"")</x:f>
      </x:c>
      <x:c r="K22" s="111" t="str">
        <x:f>IF(AND(K$7&gt;=FC22,K$7&lt;=FD22),1,"")</x:f>
      </x:c>
      <x:c r="L22" s="111" t="str">
        <x:f>IF(AND(L$7&gt;=FC22,L$7&lt;=FD22),1,"")</x:f>
      </x:c>
      <x:c r="M22" s="111" t="str">
        <x:f>IF(AND(M$7&gt;=FC22,M$7&lt;=FD22),1,"")</x:f>
      </x:c>
      <x:c r="N22" s="111" t="str">
        <x:f>IF(AND(N$7&gt;=FC22,N$7&lt;=FD22),1,"")</x:f>
      </x:c>
      <x:c r="O22" s="111" t="str">
        <x:f>IF(AND(O$7&gt;=FC22,O$7&lt;=FD22),1,"")</x:f>
      </x:c>
      <x:c r="P22" s="111" t="str">
        <x:f>IF(AND(P$7&gt;=FC22,P$7&lt;=FD22),1,"")</x:f>
      </x:c>
      <x:c r="Q22" s="111" t="str">
        <x:f>IF(AND(Q$7&gt;=FC22,Q$7&lt;=FD22),1,"")</x:f>
      </x:c>
      <x:c r="R22" s="111" t="str">
        <x:f>IF(AND(R$7&gt;=FC22,R$7&lt;=FD22),1,"")</x:f>
      </x:c>
      <x:c r="S22" s="111" t="str">
        <x:f>IF(AND(S$7&gt;=FC22,S$7&lt;=FD22),1,"")</x:f>
      </x:c>
      <x:c r="T22" s="111" t="str">
        <x:f>IF(AND(T$7&gt;=FC22,T$7&lt;=FD22),1,"")</x:f>
      </x:c>
      <x:c r="U22" s="111" t="str">
        <x:f>IF(AND(U$7&gt;=FC22,U$7&lt;=FD22),1,"")</x:f>
      </x:c>
      <x:c r="V22" s="111" t="str">
        <x:f>IF(AND(V$7&gt;=FC22,V$7&lt;=FD22),1,"")</x:f>
      </x:c>
      <x:c r="W22" s="111" t="str">
        <x:f>IF(AND(W$7&gt;=FC22,W$7&lt;=FD22),1,"")</x:f>
      </x:c>
      <x:c r="X22" s="111" t="str">
        <x:f>IF(AND(X$7&gt;=FC22,X$7&lt;=FD22),1,"")</x:f>
      </x:c>
      <x:c r="Y22" s="111" t="str">
        <x:f>IF(AND(Y$7&gt;=FC22,Y$7&lt;=FD22),1,"")</x:f>
      </x:c>
      <x:c r="Z22" s="111" t="str">
        <x:f>IF(AND(Z$7&gt;=FC22,Z$7&lt;=FD22),1,"")</x:f>
      </x:c>
      <x:c r="AA22" s="111" t="str">
        <x:f>IF(AND(AA$7&gt;=FC22,AA$7&lt;=FD22),1,"")</x:f>
      </x:c>
      <x:c r="AB22" s="111" t="str">
        <x:f>IF(AND(AB$7&gt;=FC22,AB$7&lt;=FD22),1,"")</x:f>
      </x:c>
      <x:c r="AC22" s="111" t="str">
        <x:f>IF(AND(AC$7&gt;=FC22,AC$7&lt;=FD22),1,"")</x:f>
      </x:c>
      <x:c r="AD22" s="111" t="str">
        <x:f>IF(AND(AD$7&gt;=FC22,AD$7&lt;=FD22),1,"")</x:f>
      </x:c>
      <x:c r="AE22" s="111" t="str">
        <x:f>IF(AND(AE$7&gt;=FC22,AE$7&lt;=FD22),1,"")</x:f>
      </x:c>
      <x:c r="AF22" s="111" t="str">
        <x:f>IF(AND(AF$7&gt;=FC22,AF$7&lt;=FD22),1,"")</x:f>
      </x:c>
      <x:c r="AG22" s="111" t="str">
        <x:f>IF(AND(AG$7&gt;=FC22,AG$7&lt;=FD22),1,"")</x:f>
      </x:c>
      <x:c r="AH22" s="111" t="str">
        <x:f>IF(AND(AH$7&gt;=FC22,AH$7&lt;=FD22),1,"")</x:f>
      </x:c>
      <x:c r="AI22" s="111" t="str">
        <x:f>IF(AND(AI$7&gt;=FC22,AI$7&lt;=FD22),1,"")</x:f>
      </x:c>
      <x:c r="AJ22" s="111" t="str">
        <x:f>IF(AND(AJ$7&gt;=FC22,AJ$7&lt;=FD22),1,"")</x:f>
      </x:c>
      <x:c r="AK22" s="111" t="str">
        <x:f>IF(AND(AK$7&gt;=FC22,AK$7&lt;=FD22),1,"")</x:f>
      </x:c>
      <x:c r="AL22" s="111" t="str">
        <x:f>IF(AND(AL$7&gt;=FC22,AL$7&lt;=FD22),1,"")</x:f>
      </x:c>
      <x:c r="AM22" s="111" t="str">
        <x:f>IF(AND(AM$7&gt;=FC22,AM$7&lt;=FD22),1,"")</x:f>
      </x:c>
      <x:c r="AN22" s="111" t="str">
        <x:f>IF(AND(AN$7&gt;=FC22,AN$7&lt;=FD22),1,"")</x:f>
      </x:c>
      <x:c r="AO22" s="111" t="str">
        <x:f>IF(AND(AO$7&gt;=FC22,AO$7&lt;=FD22),1,"")</x:f>
      </x:c>
      <x:c r="AP22" s="111" t="str">
        <x:f>IF(AND(AP$7&gt;=FC22,AP$7&lt;=FD22),1,"")</x:f>
      </x:c>
      <x:c r="AQ22" s="111" t="str">
        <x:f>IF(AND(AQ$7&gt;=FC22,AQ$7&lt;=FD22),1,"")</x:f>
      </x:c>
      <x:c r="AR22" s="111" t="str">
        <x:f>IF(AND(AR$7&gt;=FC22,AR$7&lt;=FD22),1,"")</x:f>
      </x:c>
      <x:c r="AS22" s="111" t="str">
        <x:f>IF(AND(AS$7&gt;=FC22,AS$7&lt;=FD22),1,"")</x:f>
      </x:c>
      <x:c r="AT22" s="111" t="str">
        <x:f>IF(AND(AT$7&gt;=FC22,AT$7&lt;=FD22),1,"")</x:f>
      </x:c>
      <x:c r="AU22" s="111" t="str">
        <x:f>IF(AND(AU$7&gt;=FC22,AU$7&lt;=FD22),1,"")</x:f>
      </x:c>
      <x:c r="AV22" s="111" t="str">
        <x:f>IF(AND(AV$7&gt;=FC22,AV$7&lt;=FD22),1,"")</x:f>
      </x:c>
      <x:c r="AW22" s="111" t="str">
        <x:f>IF(AND(AW$7&gt;=FC22,AW$7&lt;=FD22),1,"")</x:f>
      </x:c>
      <x:c r="AX22" s="111" t="str">
        <x:f>IF(AND(AX$7&gt;=FC22,AX$7&lt;=FD22),1,"")</x:f>
      </x:c>
      <x:c r="AY22" s="111" t="str">
        <x:f>IF(AND(AY$7&gt;=FC22,AY$7&lt;=FD22),1,"")</x:f>
      </x:c>
      <x:c r="AZ22" s="111" t="str">
        <x:f>IF(AND(AZ$7&gt;=FC22,AZ$7&lt;=FD22),1,"")</x:f>
      </x:c>
      <x:c r="BA22" s="111" t="str">
        <x:f>IF(AND(BA$7&gt;=FC22,BA$7&lt;=FD22),1,"")</x:f>
      </x:c>
      <x:c r="BB22" s="111" t="str">
        <x:f>IF(AND(BB$7&gt;=FC22,BB$7&lt;=FD22),1,"")</x:f>
      </x:c>
      <x:c r="BC22" s="111" t="str">
        <x:f>IF(AND(BC$7&gt;=FC22,BC$7&lt;=FD22),1,"")</x:f>
      </x:c>
      <x:c r="BD22" s="111" t="str">
        <x:f>IF(AND(BD$7&gt;=FC22,BD$7&lt;=FD22),1,"")</x:f>
      </x:c>
      <x:c r="BE22" s="111" t="str">
        <x:f>IF(AND(BE$7&gt;=FC22,BE$7&lt;=FD22),1,"")</x:f>
      </x:c>
      <x:c r="BF22" s="111" t="str">
        <x:f>IF(AND(BF$7&gt;=FC22,BF$7&lt;=FD22),1,"")</x:f>
      </x:c>
      <x:c r="BG22" s="111" t="str">
        <x:f>IF(AND(BG$7&gt;=FC22,BG$7&lt;=FD22),1,"")</x:f>
      </x:c>
      <x:c r="BH22" s="111" t="str">
        <x:f>IF(AND(BH$7&gt;=FC22,BH$7&lt;=FD22),1,"")</x:f>
      </x:c>
      <x:c r="BI22" s="111" t="str">
        <x:f>IF(AND(BI$7&gt;=FC22,BI$7&lt;=FD22),1,"")</x:f>
      </x:c>
      <x:c r="BJ22" s="111" t="str">
        <x:f>IF(AND(BJ$7&gt;=FC22,BJ$7&lt;=FD22),1,"")</x:f>
      </x:c>
      <x:c r="BK22" s="111" t="str">
        <x:f>IF(AND(BK$7&gt;=FC22,BK$7&lt;=FD22),1,"")</x:f>
      </x:c>
      <x:c r="BL22" s="111" t="str">
        <x:f>IF(AND(BL$7&gt;=FC22,BL$7&lt;=FD22),1,"")</x:f>
      </x:c>
      <x:c r="BM22" s="111" t="str">
        <x:f>IF(AND(BM$7&gt;=FC22,BM$7&lt;=FD22),1,"")</x:f>
      </x:c>
      <x:c r="BN22" s="111" t="str">
        <x:f>IF(AND(BN$7&gt;=FC22,BN$7&lt;=FD22),1,"")</x:f>
      </x:c>
      <x:c r="BO22" s="111" t="str">
        <x:f>IF(AND(BO$7&gt;=FC22,BO$7&lt;=FD22),1,"")</x:f>
      </x:c>
      <x:c r="BP22" s="111" t="str">
        <x:f>IF(AND(BP$7&gt;=FC22,BP$7&lt;=FD22),1,"")</x:f>
      </x:c>
      <x:c r="BQ22" s="111" t="str">
        <x:f>IF(AND(BQ$7&gt;=FC22,BQ$7&lt;=FD22),1,"")</x:f>
      </x:c>
      <x:c r="BR22" s="111" t="str">
        <x:f>IF(AND(BR$7&gt;=FC22,BR$7&lt;=FD22),1,"")</x:f>
      </x:c>
      <x:c r="BS22" s="111" t="str">
        <x:f>IF(AND(BS$7&gt;=FC22,BS$7&lt;=FD22),1,"")</x:f>
      </x:c>
      <x:c r="BT22" s="111" t="str">
        <x:f>IF(AND(BT$7&gt;=FC22,BT$7&lt;=FD22),1,"")</x:f>
      </x:c>
      <x:c r="BU22" s="111" t="str">
        <x:f>IF(AND(BU$7&gt;=FC22,BU$7&lt;=FD22),1,"")</x:f>
      </x:c>
      <x:c r="BV22" s="111" t="str">
        <x:f>IF(AND(BV$7&gt;=FC22,BV$7&lt;=FD22),1,"")</x:f>
      </x:c>
      <x:c r="BW22" s="111" t="str">
        <x:f>IF(AND(BW$7&gt;=FC22,BW$7&lt;=FD22),1,"")</x:f>
      </x:c>
      <x:c r="BX22" s="111" t="str">
        <x:f>IF(AND(BX$7&gt;=FC22,BX$7&lt;=FD22),1,"")</x:f>
      </x:c>
      <x:c r="BY22" s="111" t="str">
        <x:f>IF(AND(BY$7&gt;=FC22,BY$7&lt;=FD22),1,"")</x:f>
      </x:c>
      <x:c r="BZ22" s="111" t="str">
        <x:f>IF(AND(BZ$7&gt;=FC22,BZ$7&lt;=FD22),1,"")</x:f>
      </x:c>
      <x:c r="CA22" s="111" t="str">
        <x:f>IF(AND(CA$7&gt;=FC22,CA$7&lt;=FD22),1,"")</x:f>
      </x:c>
      <x:c r="CB22" s="111" t="str">
        <x:f>IF(AND(CB$7&gt;=FC22,CB$7&lt;=FD22),1,"")</x:f>
      </x:c>
      <x:c r="CC22" s="111" t="str">
        <x:f>IF(AND(CC$7&gt;=FC22,CC$7&lt;=FD22),1,"")</x:f>
      </x:c>
      <x:c r="CD22" s="111" t="str">
        <x:f>IF(AND(CD$7&gt;=FC22,CD$7&lt;=FD22),1,"")</x:f>
      </x:c>
      <x:c r="CE22" s="111" t="str">
        <x:f>IF(AND(CE$7&gt;=FC22,CE$7&lt;=FD22),1,"")</x:f>
      </x:c>
      <x:c r="CF22" s="111" t="str">
        <x:f>IF(AND(CF$7&gt;=FC22,CF$7&lt;=FD22),1,"")</x:f>
      </x:c>
      <x:c r="CG22" s="111" t="str">
        <x:f>IF(AND(CG$7&gt;=FC22,CG$7&lt;=FD22),1,"")</x:f>
      </x:c>
      <x:c r="CH22" s="111" t="str">
        <x:f>IF(AND(CH$7&gt;=FC22,CH$7&lt;=FD22),1,"")</x:f>
      </x:c>
      <x:c r="CI22" s="111" t="str">
        <x:f>IF(AND(CI$7&gt;=FC22,CI$7&lt;=FD22),1,"")</x:f>
      </x:c>
      <x:c r="CJ22" s="111" t="str">
        <x:f>IF(AND(CJ$7&gt;=FC22,CJ$7&lt;=FD22),1,"")</x:f>
      </x:c>
      <x:c r="CK22" s="111" t="str">
        <x:f>IF(AND(CK$7&gt;=FC22,CK$7&lt;=FD22),1,"")</x:f>
      </x:c>
      <x:c r="CL22" s="111" t="n">
        <x:f>IF(AND(CL$7&gt;=FC22,CL$7&lt;=FD22),1,"")</x:f>
        <x:v>1</x:v>
      </x:c>
      <x:c r="CM22" s="111" t="n">
        <x:f>IF(AND(CM$7&gt;=FC22,CM$7&lt;=FD22),1,"")</x:f>
        <x:v>1</x:v>
      </x:c>
      <x:c r="CN22" s="111" t="n">
        <x:f>IF(AND(CN$7&gt;=FC22,CN$7&lt;=FD22),1,"")</x:f>
        <x:v>1</x:v>
      </x:c>
      <x:c r="CO22" s="111" t="n">
        <x:f>IF(AND(CO$7&gt;=FC22,CO$7&lt;=FD22),1,"")</x:f>
        <x:v>1</x:v>
      </x:c>
      <x:c r="CP22" s="111" t="n">
        <x:f>IF(AND(CP$7&gt;=FC22,CP$7&lt;=FD22),1,"")</x:f>
        <x:v>1</x:v>
      </x:c>
      <x:c r="CQ22" s="111" t="n">
        <x:f>IF(AND(CQ$7&gt;=FC22,CQ$7&lt;=FD22),1,"")</x:f>
        <x:v>1</x:v>
      </x:c>
      <x:c r="CR22" s="111" t="n">
        <x:f>IF(AND(CR$7&gt;=FC22,CR$7&lt;=FD22),1,"")</x:f>
        <x:v>1</x:v>
      </x:c>
      <x:c r="CS22" s="111" t="n">
        <x:f>IF(AND(CS$7&gt;=FC22,CS$7&lt;=FD22),1,"")</x:f>
        <x:v>1</x:v>
      </x:c>
      <x:c r="CT22" s="111" t="n">
        <x:f>IF(AND(CT$7&gt;=FC22,CT$7&lt;=FD22),1,"")</x:f>
        <x:v>1</x:v>
      </x:c>
      <x:c r="CU22" s="111" t="n">
        <x:f>IF(AND(CU$7&gt;=FC22,CU$7&lt;=FD22),1,"")</x:f>
        <x:v>1</x:v>
      </x:c>
      <x:c r="CV22" s="111" t="n">
        <x:f>IF(AND(CV$7&gt;=FC22,CV$7&lt;=FD22),1,"")</x:f>
        <x:v>1</x:v>
      </x:c>
      <x:c r="CW22" s="111" t="n">
        <x:f>IF(AND(CW$7&gt;=FC22,CW$7&lt;=FD22),1,"")</x:f>
        <x:v>1</x:v>
      </x:c>
      <x:c r="CX22" s="111" t="n">
        <x:f>IF(AND(CX$7&gt;=FC22,CX$7&lt;=FD22),1,"")</x:f>
        <x:v>1</x:v>
      </x:c>
      <x:c r="CY22" s="111" t="n">
        <x:f>IF(AND(CY$7&gt;=FC22,CY$7&lt;=FD22),1,"")</x:f>
        <x:v>1</x:v>
      </x:c>
      <x:c r="CZ22" s="111" t="str">
        <x:f>IF(AND(CZ$7&gt;=FC22,CZ$7&lt;=FD22),1,"")</x:f>
      </x:c>
      <x:c r="DA22" s="111" t="str">
        <x:f>IF(AND(DA$7&gt;=FC22,DA$7&lt;=FD22),1,"")</x:f>
      </x:c>
      <x:c r="DB22" s="111" t="str">
        <x:f>IF(AND(DB$7&gt;=FC22,DB$7&lt;=FD22),1,"")</x:f>
      </x:c>
      <x:c r="DC22" s="111" t="str">
        <x:f>IF(AND(DC$7&gt;=FC22,DC$7&lt;=FD22),1,"")</x:f>
      </x:c>
      <x:c r="DD22" s="111" t="str">
        <x:f>IF(AND(DD$7&gt;=FC22,DD$7&lt;=FD22),1,"")</x:f>
      </x:c>
      <x:c r="DE22" s="111" t="str">
        <x:f>IF(AND(DE$7&gt;=FC22,DE$7&lt;=FD22),1,"")</x:f>
      </x:c>
      <x:c r="DF22" s="111" t="str">
        <x:f>IF(AND(DF$7&gt;=FC22,DF$7&lt;=FD22),1,"")</x:f>
      </x:c>
      <x:c r="DG22" s="111" t="str">
        <x:f>IF(AND(DG$7&gt;=FC22,DG$7&lt;=FD22),1,"")</x:f>
      </x:c>
      <x:c r="DH22" s="111" t="str">
        <x:f>IF(AND(DH$7&gt;=FC22,DH$7&lt;=FD22),1,"")</x:f>
      </x:c>
      <x:c r="DI22" s="111" t="str">
        <x:f>IF(AND(DI$7&gt;=FC22,DI$7&lt;=FD22),1,"")</x:f>
      </x:c>
      <x:c r="DJ22" s="111" t="str">
        <x:f>IF(AND(DJ$7&gt;=FC22,DJ$7&lt;=FD22),1,"")</x:f>
      </x:c>
      <x:c r="DK22" s="111" t="str">
        <x:f>IF(AND(DK$7&gt;=FC22,DK$7&lt;=FD22),1,"")</x:f>
      </x:c>
      <x:c r="DL22" s="111" t="str">
        <x:f>IF(AND(DL$7&gt;=FC22,DL$7&lt;=FD22),1,"")</x:f>
      </x:c>
      <x:c r="DM22" s="111" t="str">
        <x:f>IF(AND(DM$7&gt;=FC22,DM$7&lt;=FD22),1,"")</x:f>
      </x:c>
      <x:c r="DN22" s="111" t="str">
        <x:f>IF(AND(DN$7&gt;=FC22,DN$7&lt;=FD22),1,"")</x:f>
      </x:c>
      <x:c r="DO22" s="111" t="str">
        <x:f>IF(AND(DO$7&gt;=FC22,DO$7&lt;=FD22),1,"")</x:f>
      </x:c>
      <x:c r="DP22" s="111" t="str">
        <x:f>IF(AND(DP$7&gt;=FC22,DP$7&lt;=FD22),1,"")</x:f>
      </x:c>
      <x:c r="DQ22" s="111" t="str">
        <x:f>IF(AND(DQ$7&gt;=FC22,DQ$7&lt;=FD22),1,"")</x:f>
      </x:c>
      <x:c r="DR22" s="111" t="str">
        <x:f>IF(AND(DR$7&gt;=FC22,DR$7&lt;=FD22),1,"")</x:f>
      </x:c>
      <x:c r="DS22" s="111" t="str">
        <x:f>IF(AND(DS$7&gt;=FC22,DS$7&lt;=FD22),1,"")</x:f>
      </x:c>
      <x:c r="DT22" s="111" t="str">
        <x:f>IF(AND(DT$7&gt;=FC22,DT$7&lt;=FD22),1,"")</x:f>
      </x:c>
      <x:c r="DU22" s="111" t="str">
        <x:f>IF(AND(DU$7&gt;=FC22,DU$7&lt;=FD22),1,"")</x:f>
      </x:c>
      <x:c r="DV22" s="111" t="str">
        <x:f>IF(AND(DV$7&gt;=FC22,DV$7&lt;=FD22),1,"")</x:f>
      </x:c>
      <x:c r="DW22" s="111" t="str">
        <x:f>IF(AND(DW$7&gt;=FC22,DW$7&lt;=FD22),1,"")</x:f>
      </x:c>
      <x:c r="DX22" s="111" t="str">
        <x:f>IF(AND(DX$7&gt;=FC22,DX$7&lt;=FD22),1,"")</x:f>
      </x:c>
      <x:c r="DY22" s="111" t="str">
        <x:f>IF(AND(DY$7&gt;=FC22,DY$7&lt;=FD22),1,"")</x:f>
      </x:c>
      <x:c r="DZ22" s="111" t="str">
        <x:f>IF(AND(DZ$7&gt;=FC22,DZ$7&lt;=FD22),1,"")</x:f>
      </x:c>
      <x:c r="EA22" s="111" t="str">
        <x:f>IF(AND(EA$7&gt;=FC22,EA$7&lt;=FD22),1,"")</x:f>
      </x:c>
      <x:c r="EB22" s="111" t="str">
        <x:f>IF(AND(EB$7&gt;=FC22,EB$7&lt;=FD22),1,"")</x:f>
      </x:c>
      <x:c r="EC22" s="111" t="str">
        <x:f>IF(AND(EC$7&gt;=FC22,EC$7&lt;=FD22),1,"")</x:f>
      </x:c>
      <x:c r="ED22" s="111" t="str">
        <x:f>IF(AND(ED$7&gt;=FC22,ED$7&lt;=FD22),1,"")</x:f>
      </x:c>
      <x:c r="EE22" s="111" t="str">
        <x:f>IF(AND(EE$7&gt;=FC22,EE$7&lt;=FD22),1,"")</x:f>
      </x:c>
      <x:c r="EF22" s="111" t="str">
        <x:f>IF(AND(EF$7&gt;=FC22,EF$7&lt;=FD22),1,"")</x:f>
      </x:c>
      <x:c r="EG22" s="111" t="str">
        <x:f>IF(AND(EG$7&gt;=FC22,EG$7&lt;=FD22),1,"")</x:f>
      </x:c>
      <x:c r="EH22" s="111" t="str">
        <x:f>IF(AND(EH$7&gt;=FC22,EH$7&lt;=FD22),1,"")</x:f>
      </x:c>
      <x:c r="EI22" s="111" t="str">
        <x:f>IF(AND(EI$7&gt;=FC22,EI$7&lt;=FD22),1,"")</x:f>
      </x:c>
      <x:c r="EJ22" s="111" t="str">
        <x:f>IF(AND(EJ$7&gt;=FC22,EJ$7&lt;=FD22),1,"")</x:f>
      </x:c>
      <x:c r="EK22" s="111" t="str">
        <x:f>IF(AND(EK$7&gt;=FC22,EK$7&lt;=FD22),1,"")</x:f>
      </x:c>
      <x:c r="EL22" s="111" t="str">
        <x:f>IF(AND(EL$7&gt;=FC22,EL$7&lt;=FD22),1,"")</x:f>
      </x:c>
      <x:c r="EM22" s="111" t="str">
        <x:f>IF(AND(EM$7&gt;=FC22,EM$7&lt;=FD22),1,"")</x:f>
      </x:c>
      <x:c r="EN22" s="111" t="str">
        <x:f>IF(AND(EN$7&gt;=FC22,EN$7&lt;=FD22),1,"")</x:f>
      </x:c>
      <x:c r="EO22" s="111" t="str">
        <x:f>IF(AND(EO$7&gt;=FC22,EO$7&lt;=FD22),1,"")</x:f>
      </x:c>
      <x:c r="EP22" s="111" t="str">
        <x:f>IF(AND(EP$7&gt;=FC22,EP$7&lt;=FD22),1,"")</x:f>
      </x:c>
      <x:c r="EQ22" s="111" t="str">
        <x:f>IF(AND(EQ$7&gt;=FC22,EQ$7&lt;=FD22),1,"")</x:f>
      </x:c>
      <x:c r="ER22" s="111" t="str">
        <x:f>IF(AND(ER$7&gt;=FC22,ER$7&lt;=FD22),1,"")</x:f>
      </x:c>
      <x:c r="ES22" s="111" t="str">
        <x:f>IF(AND(ES$7&gt;=FC22,ES$7&lt;=FD22),1,"")</x:f>
      </x:c>
      <x:c r="ET22" s="111" t="str">
        <x:f>IF(AND(ET$7&gt;=FC22,ET$7&lt;=FD22),1,"")</x:f>
      </x:c>
      <x:c r="EU22" s="111" t="str">
        <x:f>IF(AND(EU$7&gt;=FC22,EU$7&lt;=FD22),1,"")</x:f>
      </x:c>
      <x:c r="EV22" s="111" t="str">
        <x:f>IF(AND(EV$7&gt;=FC22,EV$7&lt;=FD22),1,"")</x:f>
      </x:c>
      <x:c r="EW22" s="111" t="str">
        <x:f>IF(AND(EW$7&gt;=FC22,EW$7&lt;=FD22),1,"")</x:f>
      </x:c>
      <x:c r="EX22" s="111" t="str">
        <x:f>IF(AND(EX$7&gt;=FC22,EX$7&lt;=FD22),1,"")</x:f>
      </x:c>
      <x:c r="EY22" s="111" t="str">
        <x:f>IF(AND(EY$7&gt;=FC22,EY$7&lt;=FD22),1,"")</x:f>
      </x:c>
      <x:c r="EZ22" s="111" t="str">
        <x:f>IF(AND(EZ$7&gt;=FC22,EZ$7&lt;=FD22),1,"")</x:f>
      </x:c>
      <x:c r="FA22" s="111" t="str">
        <x:f>IF(AND(FA$7&gt;=FC22,FA$7&lt;=FD22),1,"")</x:f>
      </x:c>
      <x:c r="FB22" s="111" t="str">
        <x:f>IF(AND(FB$7&gt;=FC22,FB$7&lt;=FD22),1,"")</x:f>
      </x:c>
      <x:c r="FC22" t="n">
        <x:f>'07_Presupuesto'!F185-'14_Parametros'!$B$5+1</x:f>
        <x:v>82</x:v>
      </x:c>
      <x:c r="FD22" t="n">
        <x:f>'07_Presupuesto'!G185-'14_Parametros'!$B$5+1</x:f>
        <x:v>95</x:v>
      </x:c>
      <x:c r="FE22" s="98" t="n">
        <x:f>'07_Presupuesto'!E185</x:f>
        <x:v>0.04441467799358455</x:v>
      </x:c>
    </x:row>
    <x:row r="23" ht="22.049999237060547" customHeight="1">
      <x:c r="B23" t="str">
        <x:f>'04_CPM_Proyecto_Completo'!B18</x:f>
        <x:v>3.2</x:v>
      </x:c>
      <x:c r="C23" t="str">
        <x:f>'03_Rendimientos'!C18</x:f>
        <x:v>Red de agua potable</x:v>
      </x:c>
      <x:c r="D23" t="str">
        <x:f>'03_Rendimientos'!E18</x:f>
        <x:v>ml</x:v>
      </x:c>
      <x:c r="E23" s="90" t="n">
        <x:f>'03_Rendimientos'!D18</x:f>
        <x:v>120</x:v>
      </x:c>
      <x:c r="F23" s="90" t="n">
        <x:f>IFERROR(G23/E23,0)</x:f>
        <x:v>32457.9375</x:v>
      </x:c>
      <x:c r="G23" s="90" t="n">
        <x:f>'07_Presupuesto'!D186*(1+'14_Parametros'!B8)</x:f>
        <x:v>3894952.5</x:v>
      </x:c>
      <x:c r="H23" t="n">
        <x:f>'03_Rendimientos'!K18</x:f>
        <x:v>12</x:v>
      </x:c>
      <x:c r="I23" s="108" t="str">
        <x:f>IF(AND(I$7&gt;=FC23,I$7&lt;=FD23),1,"")</x:f>
      </x:c>
      <x:c r="J23" s="108" t="str">
        <x:f>IF(AND(J$7&gt;=FC23,J$7&lt;=FD23),1,"")</x:f>
      </x:c>
      <x:c r="K23" s="108" t="str">
        <x:f>IF(AND(K$7&gt;=FC23,K$7&lt;=FD23),1,"")</x:f>
      </x:c>
      <x:c r="L23" s="108" t="str">
        <x:f>IF(AND(L$7&gt;=FC23,L$7&lt;=FD23),1,"")</x:f>
      </x:c>
      <x:c r="M23" s="108" t="str">
        <x:f>IF(AND(M$7&gt;=FC23,M$7&lt;=FD23),1,"")</x:f>
      </x:c>
      <x:c r="N23" s="108" t="str">
        <x:f>IF(AND(N$7&gt;=FC23,N$7&lt;=FD23),1,"")</x:f>
      </x:c>
      <x:c r="O23" s="108" t="str">
        <x:f>IF(AND(O$7&gt;=FC23,O$7&lt;=FD23),1,"")</x:f>
      </x:c>
      <x:c r="P23" s="108" t="str">
        <x:f>IF(AND(P$7&gt;=FC23,P$7&lt;=FD23),1,"")</x:f>
      </x:c>
      <x:c r="Q23" s="108" t="str">
        <x:f>IF(AND(Q$7&gt;=FC23,Q$7&lt;=FD23),1,"")</x:f>
      </x:c>
      <x:c r="R23" s="108" t="str">
        <x:f>IF(AND(R$7&gt;=FC23,R$7&lt;=FD23),1,"")</x:f>
      </x:c>
      <x:c r="S23" s="108" t="str">
        <x:f>IF(AND(S$7&gt;=FC23,S$7&lt;=FD23),1,"")</x:f>
      </x:c>
      <x:c r="T23" s="108" t="str">
        <x:f>IF(AND(T$7&gt;=FC23,T$7&lt;=FD23),1,"")</x:f>
      </x:c>
      <x:c r="U23" s="108" t="str">
        <x:f>IF(AND(U$7&gt;=FC23,U$7&lt;=FD23),1,"")</x:f>
      </x:c>
      <x:c r="V23" s="108" t="str">
        <x:f>IF(AND(V$7&gt;=FC23,V$7&lt;=FD23),1,"")</x:f>
      </x:c>
      <x:c r="W23" s="108" t="str">
        <x:f>IF(AND(W$7&gt;=FC23,W$7&lt;=FD23),1,"")</x:f>
      </x:c>
      <x:c r="X23" s="108" t="str">
        <x:f>IF(AND(X$7&gt;=FC23,X$7&lt;=FD23),1,"")</x:f>
      </x:c>
      <x:c r="Y23" s="108" t="str">
        <x:f>IF(AND(Y$7&gt;=FC23,Y$7&lt;=FD23),1,"")</x:f>
      </x:c>
      <x:c r="Z23" s="108" t="str">
        <x:f>IF(AND(Z$7&gt;=FC23,Z$7&lt;=FD23),1,"")</x:f>
      </x:c>
      <x:c r="AA23" s="108" t="str">
        <x:f>IF(AND(AA$7&gt;=FC23,AA$7&lt;=FD23),1,"")</x:f>
      </x:c>
      <x:c r="AB23" s="108" t="str">
        <x:f>IF(AND(AB$7&gt;=FC23,AB$7&lt;=FD23),1,"")</x:f>
      </x:c>
      <x:c r="AC23" s="108" t="str">
        <x:f>IF(AND(AC$7&gt;=FC23,AC$7&lt;=FD23),1,"")</x:f>
      </x:c>
      <x:c r="AD23" s="108" t="str">
        <x:f>IF(AND(AD$7&gt;=FC23,AD$7&lt;=FD23),1,"")</x:f>
      </x:c>
      <x:c r="AE23" s="108" t="str">
        <x:f>IF(AND(AE$7&gt;=FC23,AE$7&lt;=FD23),1,"")</x:f>
      </x:c>
      <x:c r="AF23" s="108" t="str">
        <x:f>IF(AND(AF$7&gt;=FC23,AF$7&lt;=FD23),1,"")</x:f>
      </x:c>
      <x:c r="AG23" s="108" t="str">
        <x:f>IF(AND(AG$7&gt;=FC23,AG$7&lt;=FD23),1,"")</x:f>
      </x:c>
      <x:c r="AH23" s="108" t="str">
        <x:f>IF(AND(AH$7&gt;=FC23,AH$7&lt;=FD23),1,"")</x:f>
      </x:c>
      <x:c r="AI23" s="108" t="str">
        <x:f>IF(AND(AI$7&gt;=FC23,AI$7&lt;=FD23),1,"")</x:f>
      </x:c>
      <x:c r="AJ23" s="108" t="str">
        <x:f>IF(AND(AJ$7&gt;=FC23,AJ$7&lt;=FD23),1,"")</x:f>
      </x:c>
      <x:c r="AK23" s="108" t="str">
        <x:f>IF(AND(AK$7&gt;=FC23,AK$7&lt;=FD23),1,"")</x:f>
      </x:c>
      <x:c r="AL23" s="108" t="str">
        <x:f>IF(AND(AL$7&gt;=FC23,AL$7&lt;=FD23),1,"")</x:f>
      </x:c>
      <x:c r="AM23" s="108" t="str">
        <x:f>IF(AND(AM$7&gt;=FC23,AM$7&lt;=FD23),1,"")</x:f>
      </x:c>
      <x:c r="AN23" s="108" t="str">
        <x:f>IF(AND(AN$7&gt;=FC23,AN$7&lt;=FD23),1,"")</x:f>
      </x:c>
      <x:c r="AO23" s="108" t="str">
        <x:f>IF(AND(AO$7&gt;=FC23,AO$7&lt;=FD23),1,"")</x:f>
      </x:c>
      <x:c r="AP23" s="108" t="str">
        <x:f>IF(AND(AP$7&gt;=FC23,AP$7&lt;=FD23),1,"")</x:f>
      </x:c>
      <x:c r="AQ23" s="108" t="str">
        <x:f>IF(AND(AQ$7&gt;=FC23,AQ$7&lt;=FD23),1,"")</x:f>
      </x:c>
      <x:c r="AR23" s="108" t="str">
        <x:f>IF(AND(AR$7&gt;=FC23,AR$7&lt;=FD23),1,"")</x:f>
      </x:c>
      <x:c r="AS23" s="108" t="str">
        <x:f>IF(AND(AS$7&gt;=FC23,AS$7&lt;=FD23),1,"")</x:f>
      </x:c>
      <x:c r="AT23" s="108" t="str">
        <x:f>IF(AND(AT$7&gt;=FC23,AT$7&lt;=FD23),1,"")</x:f>
      </x:c>
      <x:c r="AU23" s="108" t="str">
        <x:f>IF(AND(AU$7&gt;=FC23,AU$7&lt;=FD23),1,"")</x:f>
      </x:c>
      <x:c r="AV23" s="108" t="str">
        <x:f>IF(AND(AV$7&gt;=FC23,AV$7&lt;=FD23),1,"")</x:f>
      </x:c>
      <x:c r="AW23" s="108" t="str">
        <x:f>IF(AND(AW$7&gt;=FC23,AW$7&lt;=FD23),1,"")</x:f>
      </x:c>
      <x:c r="AX23" s="108" t="str">
        <x:f>IF(AND(AX$7&gt;=FC23,AX$7&lt;=FD23),1,"")</x:f>
      </x:c>
      <x:c r="AY23" s="108" t="str">
        <x:f>IF(AND(AY$7&gt;=FC23,AY$7&lt;=FD23),1,"")</x:f>
      </x:c>
      <x:c r="AZ23" s="108" t="str">
        <x:f>IF(AND(AZ$7&gt;=FC23,AZ$7&lt;=FD23),1,"")</x:f>
      </x:c>
      <x:c r="BA23" s="108" t="str">
        <x:f>IF(AND(BA$7&gt;=FC23,BA$7&lt;=FD23),1,"")</x:f>
      </x:c>
      <x:c r="BB23" s="108" t="str">
        <x:f>IF(AND(BB$7&gt;=FC23,BB$7&lt;=FD23),1,"")</x:f>
      </x:c>
      <x:c r="BC23" s="108" t="str">
        <x:f>IF(AND(BC$7&gt;=FC23,BC$7&lt;=FD23),1,"")</x:f>
      </x:c>
      <x:c r="BD23" s="108" t="str">
        <x:f>IF(AND(BD$7&gt;=FC23,BD$7&lt;=FD23),1,"")</x:f>
      </x:c>
      <x:c r="BE23" s="108" t="str">
        <x:f>IF(AND(BE$7&gt;=FC23,BE$7&lt;=FD23),1,"")</x:f>
      </x:c>
      <x:c r="BF23" s="108" t="str">
        <x:f>IF(AND(BF$7&gt;=FC23,BF$7&lt;=FD23),1,"")</x:f>
      </x:c>
      <x:c r="BG23" s="108" t="str">
        <x:f>IF(AND(BG$7&gt;=FC23,BG$7&lt;=FD23),1,"")</x:f>
      </x:c>
      <x:c r="BH23" s="108" t="str">
        <x:f>IF(AND(BH$7&gt;=FC23,BH$7&lt;=FD23),1,"")</x:f>
      </x:c>
      <x:c r="BI23" s="108" t="str">
        <x:f>IF(AND(BI$7&gt;=FC23,BI$7&lt;=FD23),1,"")</x:f>
      </x:c>
      <x:c r="BJ23" s="108" t="str">
        <x:f>IF(AND(BJ$7&gt;=FC23,BJ$7&lt;=FD23),1,"")</x:f>
      </x:c>
      <x:c r="BK23" s="108" t="str">
        <x:f>IF(AND(BK$7&gt;=FC23,BK$7&lt;=FD23),1,"")</x:f>
      </x:c>
      <x:c r="BL23" s="108" t="str">
        <x:f>IF(AND(BL$7&gt;=FC23,BL$7&lt;=FD23),1,"")</x:f>
      </x:c>
      <x:c r="BM23" s="108" t="str">
        <x:f>IF(AND(BM$7&gt;=FC23,BM$7&lt;=FD23),1,"")</x:f>
      </x:c>
      <x:c r="BN23" s="108" t="str">
        <x:f>IF(AND(BN$7&gt;=FC23,BN$7&lt;=FD23),1,"")</x:f>
      </x:c>
      <x:c r="BO23" s="108" t="str">
        <x:f>IF(AND(BO$7&gt;=FC23,BO$7&lt;=FD23),1,"")</x:f>
      </x:c>
      <x:c r="BP23" s="108" t="str">
        <x:f>IF(AND(BP$7&gt;=FC23,BP$7&lt;=FD23),1,"")</x:f>
      </x:c>
      <x:c r="BQ23" s="108" t="str">
        <x:f>IF(AND(BQ$7&gt;=FC23,BQ$7&lt;=FD23),1,"")</x:f>
      </x:c>
      <x:c r="BR23" s="108" t="str">
        <x:f>IF(AND(BR$7&gt;=FC23,BR$7&lt;=FD23),1,"")</x:f>
      </x:c>
      <x:c r="BS23" s="108" t="str">
        <x:f>IF(AND(BS$7&gt;=FC23,BS$7&lt;=FD23),1,"")</x:f>
      </x:c>
      <x:c r="BT23" s="108" t="str">
        <x:f>IF(AND(BT$7&gt;=FC23,BT$7&lt;=FD23),1,"")</x:f>
      </x:c>
      <x:c r="BU23" s="108" t="str">
        <x:f>IF(AND(BU$7&gt;=FC23,BU$7&lt;=FD23),1,"")</x:f>
      </x:c>
      <x:c r="BV23" s="108" t="str">
        <x:f>IF(AND(BV$7&gt;=FC23,BV$7&lt;=FD23),1,"")</x:f>
      </x:c>
      <x:c r="BW23" s="108" t="str">
        <x:f>IF(AND(BW$7&gt;=FC23,BW$7&lt;=FD23),1,"")</x:f>
      </x:c>
      <x:c r="BX23" s="108" t="n">
        <x:f>IF(AND(BX$7&gt;=FC23,BX$7&lt;=FD23),1,"")</x:f>
        <x:v>1</x:v>
      </x:c>
      <x:c r="BY23" s="108" t="n">
        <x:f>IF(AND(BY$7&gt;=FC23,BY$7&lt;=FD23),1,"")</x:f>
        <x:v>1</x:v>
      </x:c>
      <x:c r="BZ23" s="108" t="n">
        <x:f>IF(AND(BZ$7&gt;=FC23,BZ$7&lt;=FD23),1,"")</x:f>
        <x:v>1</x:v>
      </x:c>
      <x:c r="CA23" s="108" t="n">
        <x:f>IF(AND(CA$7&gt;=FC23,CA$7&lt;=FD23),1,"")</x:f>
        <x:v>1</x:v>
      </x:c>
      <x:c r="CB23" s="108" t="n">
        <x:f>IF(AND(CB$7&gt;=FC23,CB$7&lt;=FD23),1,"")</x:f>
        <x:v>1</x:v>
      </x:c>
      <x:c r="CC23" s="108" t="n">
        <x:f>IF(AND(CC$7&gt;=FC23,CC$7&lt;=FD23),1,"")</x:f>
        <x:v>1</x:v>
      </x:c>
      <x:c r="CD23" s="108" t="n">
        <x:f>IF(AND(CD$7&gt;=FC23,CD$7&lt;=FD23),1,"")</x:f>
        <x:v>1</x:v>
      </x:c>
      <x:c r="CE23" s="108" t="n">
        <x:f>IF(AND(CE$7&gt;=FC23,CE$7&lt;=FD23),1,"")</x:f>
        <x:v>1</x:v>
      </x:c>
      <x:c r="CF23" s="108" t="n">
        <x:f>IF(AND(CF$7&gt;=FC23,CF$7&lt;=FD23),1,"")</x:f>
        <x:v>1</x:v>
      </x:c>
      <x:c r="CG23" s="108" t="n">
        <x:f>IF(AND(CG$7&gt;=FC23,CG$7&lt;=FD23),1,"")</x:f>
        <x:v>1</x:v>
      </x:c>
      <x:c r="CH23" s="108" t="n">
        <x:f>IF(AND(CH$7&gt;=FC23,CH$7&lt;=FD23),1,"")</x:f>
        <x:v>1</x:v>
      </x:c>
      <x:c r="CI23" s="108" t="n">
        <x:f>IF(AND(CI$7&gt;=FC23,CI$7&lt;=FD23),1,"")</x:f>
        <x:v>1</x:v>
      </x:c>
      <x:c r="CJ23" s="108" t="str">
        <x:f>IF(AND(CJ$7&gt;=FC23,CJ$7&lt;=FD23),1,"")</x:f>
      </x:c>
      <x:c r="CK23" s="108" t="str">
        <x:f>IF(AND(CK$7&gt;=FC23,CK$7&lt;=FD23),1,"")</x:f>
      </x:c>
      <x:c r="CL23" s="108" t="str">
        <x:f>IF(AND(CL$7&gt;=FC23,CL$7&lt;=FD23),1,"")</x:f>
      </x:c>
      <x:c r="CM23" s="108" t="str">
        <x:f>IF(AND(CM$7&gt;=FC23,CM$7&lt;=FD23),1,"")</x:f>
      </x:c>
      <x:c r="CN23" s="108" t="str">
        <x:f>IF(AND(CN$7&gt;=FC23,CN$7&lt;=FD23),1,"")</x:f>
      </x:c>
      <x:c r="CO23" s="108" t="str">
        <x:f>IF(AND(CO$7&gt;=FC23,CO$7&lt;=FD23),1,"")</x:f>
      </x:c>
      <x:c r="CP23" s="108" t="str">
        <x:f>IF(AND(CP$7&gt;=FC23,CP$7&lt;=FD23),1,"")</x:f>
      </x:c>
      <x:c r="CQ23" s="108" t="str">
        <x:f>IF(AND(CQ$7&gt;=FC23,CQ$7&lt;=FD23),1,"")</x:f>
      </x:c>
      <x:c r="CR23" s="108" t="str">
        <x:f>IF(AND(CR$7&gt;=FC23,CR$7&lt;=FD23),1,"")</x:f>
      </x:c>
      <x:c r="CS23" s="108" t="str">
        <x:f>IF(AND(CS$7&gt;=FC23,CS$7&lt;=FD23),1,"")</x:f>
      </x:c>
      <x:c r="CT23" s="108" t="str">
        <x:f>IF(AND(CT$7&gt;=FC23,CT$7&lt;=FD23),1,"")</x:f>
      </x:c>
      <x:c r="CU23" s="108" t="str">
        <x:f>IF(AND(CU$7&gt;=FC23,CU$7&lt;=FD23),1,"")</x:f>
      </x:c>
      <x:c r="CV23" s="108" t="str">
        <x:f>IF(AND(CV$7&gt;=FC23,CV$7&lt;=FD23),1,"")</x:f>
      </x:c>
      <x:c r="CW23" s="108" t="str">
        <x:f>IF(AND(CW$7&gt;=FC23,CW$7&lt;=FD23),1,"")</x:f>
      </x:c>
      <x:c r="CX23" s="108" t="str">
        <x:f>IF(AND(CX$7&gt;=FC23,CX$7&lt;=FD23),1,"")</x:f>
      </x:c>
      <x:c r="CY23" s="108" t="str">
        <x:f>IF(AND(CY$7&gt;=FC23,CY$7&lt;=FD23),1,"")</x:f>
      </x:c>
      <x:c r="CZ23" s="108" t="str">
        <x:f>IF(AND(CZ$7&gt;=FC23,CZ$7&lt;=FD23),1,"")</x:f>
      </x:c>
      <x:c r="DA23" s="108" t="str">
        <x:f>IF(AND(DA$7&gt;=FC23,DA$7&lt;=FD23),1,"")</x:f>
      </x:c>
      <x:c r="DB23" s="108" t="str">
        <x:f>IF(AND(DB$7&gt;=FC23,DB$7&lt;=FD23),1,"")</x:f>
      </x:c>
      <x:c r="DC23" s="108" t="str">
        <x:f>IF(AND(DC$7&gt;=FC23,DC$7&lt;=FD23),1,"")</x:f>
      </x:c>
      <x:c r="DD23" s="108" t="str">
        <x:f>IF(AND(DD$7&gt;=FC23,DD$7&lt;=FD23),1,"")</x:f>
      </x:c>
      <x:c r="DE23" s="108" t="str">
        <x:f>IF(AND(DE$7&gt;=FC23,DE$7&lt;=FD23),1,"")</x:f>
      </x:c>
      <x:c r="DF23" s="108" t="str">
        <x:f>IF(AND(DF$7&gt;=FC23,DF$7&lt;=FD23),1,"")</x:f>
      </x:c>
      <x:c r="DG23" s="108" t="str">
        <x:f>IF(AND(DG$7&gt;=FC23,DG$7&lt;=FD23),1,"")</x:f>
      </x:c>
      <x:c r="DH23" s="108" t="str">
        <x:f>IF(AND(DH$7&gt;=FC23,DH$7&lt;=FD23),1,"")</x:f>
      </x:c>
      <x:c r="DI23" s="108" t="str">
        <x:f>IF(AND(DI$7&gt;=FC23,DI$7&lt;=FD23),1,"")</x:f>
      </x:c>
      <x:c r="DJ23" s="108" t="str">
        <x:f>IF(AND(DJ$7&gt;=FC23,DJ$7&lt;=FD23),1,"")</x:f>
      </x:c>
      <x:c r="DK23" s="108" t="str">
        <x:f>IF(AND(DK$7&gt;=FC23,DK$7&lt;=FD23),1,"")</x:f>
      </x:c>
      <x:c r="DL23" s="108" t="str">
        <x:f>IF(AND(DL$7&gt;=FC23,DL$7&lt;=FD23),1,"")</x:f>
      </x:c>
      <x:c r="DM23" s="108" t="str">
        <x:f>IF(AND(DM$7&gt;=FC23,DM$7&lt;=FD23),1,"")</x:f>
      </x:c>
      <x:c r="DN23" s="108" t="str">
        <x:f>IF(AND(DN$7&gt;=FC23,DN$7&lt;=FD23),1,"")</x:f>
      </x:c>
      <x:c r="DO23" s="108" t="str">
        <x:f>IF(AND(DO$7&gt;=FC23,DO$7&lt;=FD23),1,"")</x:f>
      </x:c>
      <x:c r="DP23" s="108" t="str">
        <x:f>IF(AND(DP$7&gt;=FC23,DP$7&lt;=FD23),1,"")</x:f>
      </x:c>
      <x:c r="DQ23" s="108" t="str">
        <x:f>IF(AND(DQ$7&gt;=FC23,DQ$7&lt;=FD23),1,"")</x:f>
      </x:c>
      <x:c r="DR23" s="108" t="str">
        <x:f>IF(AND(DR$7&gt;=FC23,DR$7&lt;=FD23),1,"")</x:f>
      </x:c>
      <x:c r="DS23" s="108" t="str">
        <x:f>IF(AND(DS$7&gt;=FC23,DS$7&lt;=FD23),1,"")</x:f>
      </x:c>
      <x:c r="DT23" s="108" t="str">
        <x:f>IF(AND(DT$7&gt;=FC23,DT$7&lt;=FD23),1,"")</x:f>
      </x:c>
      <x:c r="DU23" s="108" t="str">
        <x:f>IF(AND(DU$7&gt;=FC23,DU$7&lt;=FD23),1,"")</x:f>
      </x:c>
      <x:c r="DV23" s="108" t="str">
        <x:f>IF(AND(DV$7&gt;=FC23,DV$7&lt;=FD23),1,"")</x:f>
      </x:c>
      <x:c r="DW23" s="108" t="str">
        <x:f>IF(AND(DW$7&gt;=FC23,DW$7&lt;=FD23),1,"")</x:f>
      </x:c>
      <x:c r="DX23" s="108" t="str">
        <x:f>IF(AND(DX$7&gt;=FC23,DX$7&lt;=FD23),1,"")</x:f>
      </x:c>
      <x:c r="DY23" s="108" t="str">
        <x:f>IF(AND(DY$7&gt;=FC23,DY$7&lt;=FD23),1,"")</x:f>
      </x:c>
      <x:c r="DZ23" s="108" t="str">
        <x:f>IF(AND(DZ$7&gt;=FC23,DZ$7&lt;=FD23),1,"")</x:f>
      </x:c>
      <x:c r="EA23" s="108" t="str">
        <x:f>IF(AND(EA$7&gt;=FC23,EA$7&lt;=FD23),1,"")</x:f>
      </x:c>
      <x:c r="EB23" s="108" t="str">
        <x:f>IF(AND(EB$7&gt;=FC23,EB$7&lt;=FD23),1,"")</x:f>
      </x:c>
      <x:c r="EC23" s="108" t="str">
        <x:f>IF(AND(EC$7&gt;=FC23,EC$7&lt;=FD23),1,"")</x:f>
      </x:c>
      <x:c r="ED23" s="108" t="str">
        <x:f>IF(AND(ED$7&gt;=FC23,ED$7&lt;=FD23),1,"")</x:f>
      </x:c>
      <x:c r="EE23" s="108" t="str">
        <x:f>IF(AND(EE$7&gt;=FC23,EE$7&lt;=FD23),1,"")</x:f>
      </x:c>
      <x:c r="EF23" s="108" t="str">
        <x:f>IF(AND(EF$7&gt;=FC23,EF$7&lt;=FD23),1,"")</x:f>
      </x:c>
      <x:c r="EG23" s="108" t="str">
        <x:f>IF(AND(EG$7&gt;=FC23,EG$7&lt;=FD23),1,"")</x:f>
      </x:c>
      <x:c r="EH23" s="108" t="str">
        <x:f>IF(AND(EH$7&gt;=FC23,EH$7&lt;=FD23),1,"")</x:f>
      </x:c>
      <x:c r="EI23" s="108" t="str">
        <x:f>IF(AND(EI$7&gt;=FC23,EI$7&lt;=FD23),1,"")</x:f>
      </x:c>
      <x:c r="EJ23" s="108" t="str">
        <x:f>IF(AND(EJ$7&gt;=FC23,EJ$7&lt;=FD23),1,"")</x:f>
      </x:c>
      <x:c r="EK23" s="108" t="str">
        <x:f>IF(AND(EK$7&gt;=FC23,EK$7&lt;=FD23),1,"")</x:f>
      </x:c>
      <x:c r="EL23" s="108" t="str">
        <x:f>IF(AND(EL$7&gt;=FC23,EL$7&lt;=FD23),1,"")</x:f>
      </x:c>
      <x:c r="EM23" s="108" t="str">
        <x:f>IF(AND(EM$7&gt;=FC23,EM$7&lt;=FD23),1,"")</x:f>
      </x:c>
      <x:c r="EN23" s="108" t="str">
        <x:f>IF(AND(EN$7&gt;=FC23,EN$7&lt;=FD23),1,"")</x:f>
      </x:c>
      <x:c r="EO23" s="108" t="str">
        <x:f>IF(AND(EO$7&gt;=FC23,EO$7&lt;=FD23),1,"")</x:f>
      </x:c>
      <x:c r="EP23" s="108" t="str">
        <x:f>IF(AND(EP$7&gt;=FC23,EP$7&lt;=FD23),1,"")</x:f>
      </x:c>
      <x:c r="EQ23" s="108" t="str">
        <x:f>IF(AND(EQ$7&gt;=FC23,EQ$7&lt;=FD23),1,"")</x:f>
      </x:c>
      <x:c r="ER23" s="108" t="str">
        <x:f>IF(AND(ER$7&gt;=FC23,ER$7&lt;=FD23),1,"")</x:f>
      </x:c>
      <x:c r="ES23" s="108" t="str">
        <x:f>IF(AND(ES$7&gt;=FC23,ES$7&lt;=FD23),1,"")</x:f>
      </x:c>
      <x:c r="ET23" s="108" t="str">
        <x:f>IF(AND(ET$7&gt;=FC23,ET$7&lt;=FD23),1,"")</x:f>
      </x:c>
      <x:c r="EU23" s="108" t="str">
        <x:f>IF(AND(EU$7&gt;=FC23,EU$7&lt;=FD23),1,"")</x:f>
      </x:c>
      <x:c r="EV23" s="108" t="str">
        <x:f>IF(AND(EV$7&gt;=FC23,EV$7&lt;=FD23),1,"")</x:f>
      </x:c>
      <x:c r="EW23" s="108" t="str">
        <x:f>IF(AND(EW$7&gt;=FC23,EW$7&lt;=FD23),1,"")</x:f>
      </x:c>
      <x:c r="EX23" s="108" t="str">
        <x:f>IF(AND(EX$7&gt;=FC23,EX$7&lt;=FD23),1,"")</x:f>
      </x:c>
      <x:c r="EY23" s="108" t="str">
        <x:f>IF(AND(EY$7&gt;=FC23,EY$7&lt;=FD23),1,"")</x:f>
      </x:c>
      <x:c r="EZ23" s="108" t="str">
        <x:f>IF(AND(EZ$7&gt;=FC23,EZ$7&lt;=FD23),1,"")</x:f>
      </x:c>
      <x:c r="FA23" s="108" t="str">
        <x:f>IF(AND(FA$7&gt;=FC23,FA$7&lt;=FD23),1,"")</x:f>
      </x:c>
      <x:c r="FB23" s="108" t="str">
        <x:f>IF(AND(FB$7&gt;=FC23,FB$7&lt;=FD23),1,"")</x:f>
      </x:c>
      <x:c r="FC23" t="n">
        <x:f>'07_Presupuesto'!F186-'14_Parametros'!$B$5+1</x:f>
        <x:v>68</x:v>
      </x:c>
      <x:c r="FD23" t="n">
        <x:f>'07_Presupuesto'!G186-'14_Parametros'!$B$5+1</x:f>
        <x:v>79</x:v>
      </x:c>
      <x:c r="FE23" s="98" t="n">
        <x:f>'07_Presupuesto'!E186</x:f>
        <x:v>0.04441467799358455</x:v>
      </x:c>
    </x:row>
    <x:row r="24" ht="22.049999237060547" customHeight="1">
      <x:c r="B24" s="109" t="str">
        <x:f>'04_CPM_Proyecto_Completo'!B19</x:f>
        <x:v>3.3</x:v>
      </x:c>
      <x:c r="C24" s="109" t="str">
        <x:f>'03_Rendimientos'!C19</x:f>
        <x:v>Red de alcantarillado</x:v>
      </x:c>
      <x:c r="D24" s="109" t="str">
        <x:f>'03_Rendimientos'!E19</x:f>
        <x:v>ml</x:v>
      </x:c>
      <x:c r="E24" s="110" t="n">
        <x:f>'03_Rendimientos'!D19</x:f>
        <x:v>90</x:v>
      </x:c>
      <x:c r="F24" s="110" t="n">
        <x:f>IFERROR(G24/E24,0)</x:f>
        <x:v>44194.01388888889</x:v>
      </x:c>
      <x:c r="G24" s="110" t="n">
        <x:f>'07_Presupuesto'!D187*(1+'14_Parametros'!B8)</x:f>
        <x:v>3977461.25</x:v>
      </x:c>
      <x:c r="H24" s="109" t="n">
        <x:f>'03_Rendimientos'!K19</x:f>
        <x:v>14</x:v>
      </x:c>
      <x:c r="I24" s="111" t="str">
        <x:f>IF(AND(I$7&gt;=FC24,I$7&lt;=FD24),1,"")</x:f>
      </x:c>
      <x:c r="J24" s="111" t="str">
        <x:f>IF(AND(J$7&gt;=FC24,J$7&lt;=FD24),1,"")</x:f>
      </x:c>
      <x:c r="K24" s="111" t="str">
        <x:f>IF(AND(K$7&gt;=FC24,K$7&lt;=FD24),1,"")</x:f>
      </x:c>
      <x:c r="L24" s="111" t="str">
        <x:f>IF(AND(L$7&gt;=FC24,L$7&lt;=FD24),1,"")</x:f>
      </x:c>
      <x:c r="M24" s="111" t="str">
        <x:f>IF(AND(M$7&gt;=FC24,M$7&lt;=FD24),1,"")</x:f>
      </x:c>
      <x:c r="N24" s="111" t="str">
        <x:f>IF(AND(N$7&gt;=FC24,N$7&lt;=FD24),1,"")</x:f>
      </x:c>
      <x:c r="O24" s="111" t="str">
        <x:f>IF(AND(O$7&gt;=FC24,O$7&lt;=FD24),1,"")</x:f>
      </x:c>
      <x:c r="P24" s="111" t="str">
        <x:f>IF(AND(P$7&gt;=FC24,P$7&lt;=FD24),1,"")</x:f>
      </x:c>
      <x:c r="Q24" s="111" t="str">
        <x:f>IF(AND(Q$7&gt;=FC24,Q$7&lt;=FD24),1,"")</x:f>
      </x:c>
      <x:c r="R24" s="111" t="str">
        <x:f>IF(AND(R$7&gt;=FC24,R$7&lt;=FD24),1,"")</x:f>
      </x:c>
      <x:c r="S24" s="111" t="str">
        <x:f>IF(AND(S$7&gt;=FC24,S$7&lt;=FD24),1,"")</x:f>
      </x:c>
      <x:c r="T24" s="111" t="str">
        <x:f>IF(AND(T$7&gt;=FC24,T$7&lt;=FD24),1,"")</x:f>
      </x:c>
      <x:c r="U24" s="111" t="str">
        <x:f>IF(AND(U$7&gt;=FC24,U$7&lt;=FD24),1,"")</x:f>
      </x:c>
      <x:c r="V24" s="111" t="str">
        <x:f>IF(AND(V$7&gt;=FC24,V$7&lt;=FD24),1,"")</x:f>
      </x:c>
      <x:c r="W24" s="111" t="str">
        <x:f>IF(AND(W$7&gt;=FC24,W$7&lt;=FD24),1,"")</x:f>
      </x:c>
      <x:c r="X24" s="111" t="str">
        <x:f>IF(AND(X$7&gt;=FC24,X$7&lt;=FD24),1,"")</x:f>
      </x:c>
      <x:c r="Y24" s="111" t="str">
        <x:f>IF(AND(Y$7&gt;=FC24,Y$7&lt;=FD24),1,"")</x:f>
      </x:c>
      <x:c r="Z24" s="111" t="str">
        <x:f>IF(AND(Z$7&gt;=FC24,Z$7&lt;=FD24),1,"")</x:f>
      </x:c>
      <x:c r="AA24" s="111" t="str">
        <x:f>IF(AND(AA$7&gt;=FC24,AA$7&lt;=FD24),1,"")</x:f>
      </x:c>
      <x:c r="AB24" s="111" t="str">
        <x:f>IF(AND(AB$7&gt;=FC24,AB$7&lt;=FD24),1,"")</x:f>
      </x:c>
      <x:c r="AC24" s="111" t="str">
        <x:f>IF(AND(AC$7&gt;=FC24,AC$7&lt;=FD24),1,"")</x:f>
      </x:c>
      <x:c r="AD24" s="111" t="str">
        <x:f>IF(AND(AD$7&gt;=FC24,AD$7&lt;=FD24),1,"")</x:f>
      </x:c>
      <x:c r="AE24" s="111" t="str">
        <x:f>IF(AND(AE$7&gt;=FC24,AE$7&lt;=FD24),1,"")</x:f>
      </x:c>
      <x:c r="AF24" s="111" t="str">
        <x:f>IF(AND(AF$7&gt;=FC24,AF$7&lt;=FD24),1,"")</x:f>
      </x:c>
      <x:c r="AG24" s="111" t="str">
        <x:f>IF(AND(AG$7&gt;=FC24,AG$7&lt;=FD24),1,"")</x:f>
      </x:c>
      <x:c r="AH24" s="111" t="str">
        <x:f>IF(AND(AH$7&gt;=FC24,AH$7&lt;=FD24),1,"")</x:f>
      </x:c>
      <x:c r="AI24" s="111" t="str">
        <x:f>IF(AND(AI$7&gt;=FC24,AI$7&lt;=FD24),1,"")</x:f>
      </x:c>
      <x:c r="AJ24" s="111" t="str">
        <x:f>IF(AND(AJ$7&gt;=FC24,AJ$7&lt;=FD24),1,"")</x:f>
      </x:c>
      <x:c r="AK24" s="111" t="str">
        <x:f>IF(AND(AK$7&gt;=FC24,AK$7&lt;=FD24),1,"")</x:f>
      </x:c>
      <x:c r="AL24" s="111" t="str">
        <x:f>IF(AND(AL$7&gt;=FC24,AL$7&lt;=FD24),1,"")</x:f>
      </x:c>
      <x:c r="AM24" s="111" t="str">
        <x:f>IF(AND(AM$7&gt;=FC24,AM$7&lt;=FD24),1,"")</x:f>
      </x:c>
      <x:c r="AN24" s="111" t="n">
        <x:f>IF(AND(AN$7&gt;=FC24,AN$7&lt;=FD24),1,"")</x:f>
        <x:v>1</x:v>
      </x:c>
      <x:c r="AO24" s="111" t="n">
        <x:f>IF(AND(AO$7&gt;=FC24,AO$7&lt;=FD24),1,"")</x:f>
        <x:v>1</x:v>
      </x:c>
      <x:c r="AP24" s="111" t="n">
        <x:f>IF(AND(AP$7&gt;=FC24,AP$7&lt;=FD24),1,"")</x:f>
        <x:v>1</x:v>
      </x:c>
      <x:c r="AQ24" s="111" t="n">
        <x:f>IF(AND(AQ$7&gt;=FC24,AQ$7&lt;=FD24),1,"")</x:f>
        <x:v>1</x:v>
      </x:c>
      <x:c r="AR24" s="111" t="n">
        <x:f>IF(AND(AR$7&gt;=FC24,AR$7&lt;=FD24),1,"")</x:f>
        <x:v>1</x:v>
      </x:c>
      <x:c r="AS24" s="111" t="n">
        <x:f>IF(AND(AS$7&gt;=FC24,AS$7&lt;=FD24),1,"")</x:f>
        <x:v>1</x:v>
      </x:c>
      <x:c r="AT24" s="111" t="n">
        <x:f>IF(AND(AT$7&gt;=FC24,AT$7&lt;=FD24),1,"")</x:f>
        <x:v>1</x:v>
      </x:c>
      <x:c r="AU24" s="111" t="n">
        <x:f>IF(AND(AU$7&gt;=FC24,AU$7&lt;=FD24),1,"")</x:f>
        <x:v>1</x:v>
      </x:c>
      <x:c r="AV24" s="111" t="n">
        <x:f>IF(AND(AV$7&gt;=FC24,AV$7&lt;=FD24),1,"")</x:f>
        <x:v>1</x:v>
      </x:c>
      <x:c r="AW24" s="111" t="n">
        <x:f>IF(AND(AW$7&gt;=FC24,AW$7&lt;=FD24),1,"")</x:f>
        <x:v>1</x:v>
      </x:c>
      <x:c r="AX24" s="111" t="n">
        <x:f>IF(AND(AX$7&gt;=FC24,AX$7&lt;=FD24),1,"")</x:f>
        <x:v>1</x:v>
      </x:c>
      <x:c r="AY24" s="111" t="n">
        <x:f>IF(AND(AY$7&gt;=FC24,AY$7&lt;=FD24),1,"")</x:f>
        <x:v>1</x:v>
      </x:c>
      <x:c r="AZ24" s="111" t="n">
        <x:f>IF(AND(AZ$7&gt;=FC24,AZ$7&lt;=FD24),1,"")</x:f>
        <x:v>1</x:v>
      </x:c>
      <x:c r="BA24" s="111" t="n">
        <x:f>IF(AND(BA$7&gt;=FC24,BA$7&lt;=FD24),1,"")</x:f>
        <x:v>1</x:v>
      </x:c>
      <x:c r="BB24" s="111" t="str">
        <x:f>IF(AND(BB$7&gt;=FC24,BB$7&lt;=FD24),1,"")</x:f>
      </x:c>
      <x:c r="BC24" s="111" t="str">
        <x:f>IF(AND(BC$7&gt;=FC24,BC$7&lt;=FD24),1,"")</x:f>
      </x:c>
      <x:c r="BD24" s="111" t="str">
        <x:f>IF(AND(BD$7&gt;=FC24,BD$7&lt;=FD24),1,"")</x:f>
      </x:c>
      <x:c r="BE24" s="111" t="str">
        <x:f>IF(AND(BE$7&gt;=FC24,BE$7&lt;=FD24),1,"")</x:f>
      </x:c>
      <x:c r="BF24" s="111" t="str">
        <x:f>IF(AND(BF$7&gt;=FC24,BF$7&lt;=FD24),1,"")</x:f>
      </x:c>
      <x:c r="BG24" s="111" t="str">
        <x:f>IF(AND(BG$7&gt;=FC24,BG$7&lt;=FD24),1,"")</x:f>
      </x:c>
      <x:c r="BH24" s="111" t="str">
        <x:f>IF(AND(BH$7&gt;=FC24,BH$7&lt;=FD24),1,"")</x:f>
      </x:c>
      <x:c r="BI24" s="111" t="str">
        <x:f>IF(AND(BI$7&gt;=FC24,BI$7&lt;=FD24),1,"")</x:f>
      </x:c>
      <x:c r="BJ24" s="111" t="str">
        <x:f>IF(AND(BJ$7&gt;=FC24,BJ$7&lt;=FD24),1,"")</x:f>
      </x:c>
      <x:c r="BK24" s="111" t="str">
        <x:f>IF(AND(BK$7&gt;=FC24,BK$7&lt;=FD24),1,"")</x:f>
      </x:c>
      <x:c r="BL24" s="111" t="str">
        <x:f>IF(AND(BL$7&gt;=FC24,BL$7&lt;=FD24),1,"")</x:f>
      </x:c>
      <x:c r="BM24" s="111" t="str">
        <x:f>IF(AND(BM$7&gt;=FC24,BM$7&lt;=FD24),1,"")</x:f>
      </x:c>
      <x:c r="BN24" s="111" t="str">
        <x:f>IF(AND(BN$7&gt;=FC24,BN$7&lt;=FD24),1,"")</x:f>
      </x:c>
      <x:c r="BO24" s="111" t="str">
        <x:f>IF(AND(BO$7&gt;=FC24,BO$7&lt;=FD24),1,"")</x:f>
      </x:c>
      <x:c r="BP24" s="111" t="str">
        <x:f>IF(AND(BP$7&gt;=FC24,BP$7&lt;=FD24),1,"")</x:f>
      </x:c>
      <x:c r="BQ24" s="111" t="str">
        <x:f>IF(AND(BQ$7&gt;=FC24,BQ$7&lt;=FD24),1,"")</x:f>
      </x:c>
      <x:c r="BR24" s="111" t="str">
        <x:f>IF(AND(BR$7&gt;=FC24,BR$7&lt;=FD24),1,"")</x:f>
      </x:c>
      <x:c r="BS24" s="111" t="str">
        <x:f>IF(AND(BS$7&gt;=FC24,BS$7&lt;=FD24),1,"")</x:f>
      </x:c>
      <x:c r="BT24" s="111" t="str">
        <x:f>IF(AND(BT$7&gt;=FC24,BT$7&lt;=FD24),1,"")</x:f>
      </x:c>
      <x:c r="BU24" s="111" t="str">
        <x:f>IF(AND(BU$7&gt;=FC24,BU$7&lt;=FD24),1,"")</x:f>
      </x:c>
      <x:c r="BV24" s="111" t="str">
        <x:f>IF(AND(BV$7&gt;=FC24,BV$7&lt;=FD24),1,"")</x:f>
      </x:c>
      <x:c r="BW24" s="111" t="str">
        <x:f>IF(AND(BW$7&gt;=FC24,BW$7&lt;=FD24),1,"")</x:f>
      </x:c>
      <x:c r="BX24" s="111" t="str">
        <x:f>IF(AND(BX$7&gt;=FC24,BX$7&lt;=FD24),1,"")</x:f>
      </x:c>
      <x:c r="BY24" s="111" t="str">
        <x:f>IF(AND(BY$7&gt;=FC24,BY$7&lt;=FD24),1,"")</x:f>
      </x:c>
      <x:c r="BZ24" s="111" t="str">
        <x:f>IF(AND(BZ$7&gt;=FC24,BZ$7&lt;=FD24),1,"")</x:f>
      </x:c>
      <x:c r="CA24" s="111" t="str">
        <x:f>IF(AND(CA$7&gt;=FC24,CA$7&lt;=FD24),1,"")</x:f>
      </x:c>
      <x:c r="CB24" s="111" t="str">
        <x:f>IF(AND(CB$7&gt;=FC24,CB$7&lt;=FD24),1,"")</x:f>
      </x:c>
      <x:c r="CC24" s="111" t="str">
        <x:f>IF(AND(CC$7&gt;=FC24,CC$7&lt;=FD24),1,"")</x:f>
      </x:c>
      <x:c r="CD24" s="111" t="str">
        <x:f>IF(AND(CD$7&gt;=FC24,CD$7&lt;=FD24),1,"")</x:f>
      </x:c>
      <x:c r="CE24" s="111" t="str">
        <x:f>IF(AND(CE$7&gt;=FC24,CE$7&lt;=FD24),1,"")</x:f>
      </x:c>
      <x:c r="CF24" s="111" t="str">
        <x:f>IF(AND(CF$7&gt;=FC24,CF$7&lt;=FD24),1,"")</x:f>
      </x:c>
      <x:c r="CG24" s="111" t="str">
        <x:f>IF(AND(CG$7&gt;=FC24,CG$7&lt;=FD24),1,"")</x:f>
      </x:c>
      <x:c r="CH24" s="111" t="str">
        <x:f>IF(AND(CH$7&gt;=FC24,CH$7&lt;=FD24),1,"")</x:f>
      </x:c>
      <x:c r="CI24" s="111" t="str">
        <x:f>IF(AND(CI$7&gt;=FC24,CI$7&lt;=FD24),1,"")</x:f>
      </x:c>
      <x:c r="CJ24" s="111" t="str">
        <x:f>IF(AND(CJ$7&gt;=FC24,CJ$7&lt;=FD24),1,"")</x:f>
      </x:c>
      <x:c r="CK24" s="111" t="str">
        <x:f>IF(AND(CK$7&gt;=FC24,CK$7&lt;=FD24),1,"")</x:f>
      </x:c>
      <x:c r="CL24" s="111" t="str">
        <x:f>IF(AND(CL$7&gt;=FC24,CL$7&lt;=FD24),1,"")</x:f>
      </x:c>
      <x:c r="CM24" s="111" t="str">
        <x:f>IF(AND(CM$7&gt;=FC24,CM$7&lt;=FD24),1,"")</x:f>
      </x:c>
      <x:c r="CN24" s="111" t="str">
        <x:f>IF(AND(CN$7&gt;=FC24,CN$7&lt;=FD24),1,"")</x:f>
      </x:c>
      <x:c r="CO24" s="111" t="str">
        <x:f>IF(AND(CO$7&gt;=FC24,CO$7&lt;=FD24),1,"")</x:f>
      </x:c>
      <x:c r="CP24" s="111" t="str">
        <x:f>IF(AND(CP$7&gt;=FC24,CP$7&lt;=FD24),1,"")</x:f>
      </x:c>
      <x:c r="CQ24" s="111" t="str">
        <x:f>IF(AND(CQ$7&gt;=FC24,CQ$7&lt;=FD24),1,"")</x:f>
      </x:c>
      <x:c r="CR24" s="111" t="str">
        <x:f>IF(AND(CR$7&gt;=FC24,CR$7&lt;=FD24),1,"")</x:f>
      </x:c>
      <x:c r="CS24" s="111" t="str">
        <x:f>IF(AND(CS$7&gt;=FC24,CS$7&lt;=FD24),1,"")</x:f>
      </x:c>
      <x:c r="CT24" s="111" t="str">
        <x:f>IF(AND(CT$7&gt;=FC24,CT$7&lt;=FD24),1,"")</x:f>
      </x:c>
      <x:c r="CU24" s="111" t="str">
        <x:f>IF(AND(CU$7&gt;=FC24,CU$7&lt;=FD24),1,"")</x:f>
      </x:c>
      <x:c r="CV24" s="111" t="str">
        <x:f>IF(AND(CV$7&gt;=FC24,CV$7&lt;=FD24),1,"")</x:f>
      </x:c>
      <x:c r="CW24" s="111" t="str">
        <x:f>IF(AND(CW$7&gt;=FC24,CW$7&lt;=FD24),1,"")</x:f>
      </x:c>
      <x:c r="CX24" s="111" t="str">
        <x:f>IF(AND(CX$7&gt;=FC24,CX$7&lt;=FD24),1,"")</x:f>
      </x:c>
      <x:c r="CY24" s="111" t="str">
        <x:f>IF(AND(CY$7&gt;=FC24,CY$7&lt;=FD24),1,"")</x:f>
      </x:c>
      <x:c r="CZ24" s="111" t="str">
        <x:f>IF(AND(CZ$7&gt;=FC24,CZ$7&lt;=FD24),1,"")</x:f>
      </x:c>
      <x:c r="DA24" s="111" t="str">
        <x:f>IF(AND(DA$7&gt;=FC24,DA$7&lt;=FD24),1,"")</x:f>
      </x:c>
      <x:c r="DB24" s="111" t="str">
        <x:f>IF(AND(DB$7&gt;=FC24,DB$7&lt;=FD24),1,"")</x:f>
      </x:c>
      <x:c r="DC24" s="111" t="str">
        <x:f>IF(AND(DC$7&gt;=FC24,DC$7&lt;=FD24),1,"")</x:f>
      </x:c>
      <x:c r="DD24" s="111" t="str">
        <x:f>IF(AND(DD$7&gt;=FC24,DD$7&lt;=FD24),1,"")</x:f>
      </x:c>
      <x:c r="DE24" s="111" t="str">
        <x:f>IF(AND(DE$7&gt;=FC24,DE$7&lt;=FD24),1,"")</x:f>
      </x:c>
      <x:c r="DF24" s="111" t="str">
        <x:f>IF(AND(DF$7&gt;=FC24,DF$7&lt;=FD24),1,"")</x:f>
      </x:c>
      <x:c r="DG24" s="111" t="str">
        <x:f>IF(AND(DG$7&gt;=FC24,DG$7&lt;=FD24),1,"")</x:f>
      </x:c>
      <x:c r="DH24" s="111" t="str">
        <x:f>IF(AND(DH$7&gt;=FC24,DH$7&lt;=FD24),1,"")</x:f>
      </x:c>
      <x:c r="DI24" s="111" t="str">
        <x:f>IF(AND(DI$7&gt;=FC24,DI$7&lt;=FD24),1,"")</x:f>
      </x:c>
      <x:c r="DJ24" s="111" t="str">
        <x:f>IF(AND(DJ$7&gt;=FC24,DJ$7&lt;=FD24),1,"")</x:f>
      </x:c>
      <x:c r="DK24" s="111" t="str">
        <x:f>IF(AND(DK$7&gt;=FC24,DK$7&lt;=FD24),1,"")</x:f>
      </x:c>
      <x:c r="DL24" s="111" t="str">
        <x:f>IF(AND(DL$7&gt;=FC24,DL$7&lt;=FD24),1,"")</x:f>
      </x:c>
      <x:c r="DM24" s="111" t="str">
        <x:f>IF(AND(DM$7&gt;=FC24,DM$7&lt;=FD24),1,"")</x:f>
      </x:c>
      <x:c r="DN24" s="111" t="str">
        <x:f>IF(AND(DN$7&gt;=FC24,DN$7&lt;=FD24),1,"")</x:f>
      </x:c>
      <x:c r="DO24" s="111" t="str">
        <x:f>IF(AND(DO$7&gt;=FC24,DO$7&lt;=FD24),1,"")</x:f>
      </x:c>
      <x:c r="DP24" s="111" t="str">
        <x:f>IF(AND(DP$7&gt;=FC24,DP$7&lt;=FD24),1,"")</x:f>
      </x:c>
      <x:c r="DQ24" s="111" t="str">
        <x:f>IF(AND(DQ$7&gt;=FC24,DQ$7&lt;=FD24),1,"")</x:f>
      </x:c>
      <x:c r="DR24" s="111" t="str">
        <x:f>IF(AND(DR$7&gt;=FC24,DR$7&lt;=FD24),1,"")</x:f>
      </x:c>
      <x:c r="DS24" s="111" t="str">
        <x:f>IF(AND(DS$7&gt;=FC24,DS$7&lt;=FD24),1,"")</x:f>
      </x:c>
      <x:c r="DT24" s="111" t="str">
        <x:f>IF(AND(DT$7&gt;=FC24,DT$7&lt;=FD24),1,"")</x:f>
      </x:c>
      <x:c r="DU24" s="111" t="str">
        <x:f>IF(AND(DU$7&gt;=FC24,DU$7&lt;=FD24),1,"")</x:f>
      </x:c>
      <x:c r="DV24" s="111" t="str">
        <x:f>IF(AND(DV$7&gt;=FC24,DV$7&lt;=FD24),1,"")</x:f>
      </x:c>
      <x:c r="DW24" s="111" t="str">
        <x:f>IF(AND(DW$7&gt;=FC24,DW$7&lt;=FD24),1,"")</x:f>
      </x:c>
      <x:c r="DX24" s="111" t="str">
        <x:f>IF(AND(DX$7&gt;=FC24,DX$7&lt;=FD24),1,"")</x:f>
      </x:c>
      <x:c r="DY24" s="111" t="str">
        <x:f>IF(AND(DY$7&gt;=FC24,DY$7&lt;=FD24),1,"")</x:f>
      </x:c>
      <x:c r="DZ24" s="111" t="str">
        <x:f>IF(AND(DZ$7&gt;=FC24,DZ$7&lt;=FD24),1,"")</x:f>
      </x:c>
      <x:c r="EA24" s="111" t="str">
        <x:f>IF(AND(EA$7&gt;=FC24,EA$7&lt;=FD24),1,"")</x:f>
      </x:c>
      <x:c r="EB24" s="111" t="str">
        <x:f>IF(AND(EB$7&gt;=FC24,EB$7&lt;=FD24),1,"")</x:f>
      </x:c>
      <x:c r="EC24" s="111" t="str">
        <x:f>IF(AND(EC$7&gt;=FC24,EC$7&lt;=FD24),1,"")</x:f>
      </x:c>
      <x:c r="ED24" s="111" t="str">
        <x:f>IF(AND(ED$7&gt;=FC24,ED$7&lt;=FD24),1,"")</x:f>
      </x:c>
      <x:c r="EE24" s="111" t="str">
        <x:f>IF(AND(EE$7&gt;=FC24,EE$7&lt;=FD24),1,"")</x:f>
      </x:c>
      <x:c r="EF24" s="111" t="str">
        <x:f>IF(AND(EF$7&gt;=FC24,EF$7&lt;=FD24),1,"")</x:f>
      </x:c>
      <x:c r="EG24" s="111" t="str">
        <x:f>IF(AND(EG$7&gt;=FC24,EG$7&lt;=FD24),1,"")</x:f>
      </x:c>
      <x:c r="EH24" s="111" t="str">
        <x:f>IF(AND(EH$7&gt;=FC24,EH$7&lt;=FD24),1,"")</x:f>
      </x:c>
      <x:c r="EI24" s="111" t="str">
        <x:f>IF(AND(EI$7&gt;=FC24,EI$7&lt;=FD24),1,"")</x:f>
      </x:c>
      <x:c r="EJ24" s="111" t="str">
        <x:f>IF(AND(EJ$7&gt;=FC24,EJ$7&lt;=FD24),1,"")</x:f>
      </x:c>
      <x:c r="EK24" s="111" t="str">
        <x:f>IF(AND(EK$7&gt;=FC24,EK$7&lt;=FD24),1,"")</x:f>
      </x:c>
      <x:c r="EL24" s="111" t="str">
        <x:f>IF(AND(EL$7&gt;=FC24,EL$7&lt;=FD24),1,"")</x:f>
      </x:c>
      <x:c r="EM24" s="111" t="str">
        <x:f>IF(AND(EM$7&gt;=FC24,EM$7&lt;=FD24),1,"")</x:f>
      </x:c>
      <x:c r="EN24" s="111" t="str">
        <x:f>IF(AND(EN$7&gt;=FC24,EN$7&lt;=FD24),1,"")</x:f>
      </x:c>
      <x:c r="EO24" s="111" t="str">
        <x:f>IF(AND(EO$7&gt;=FC24,EO$7&lt;=FD24),1,"")</x:f>
      </x:c>
      <x:c r="EP24" s="111" t="str">
        <x:f>IF(AND(EP$7&gt;=FC24,EP$7&lt;=FD24),1,"")</x:f>
      </x:c>
      <x:c r="EQ24" s="111" t="str">
        <x:f>IF(AND(EQ$7&gt;=FC24,EQ$7&lt;=FD24),1,"")</x:f>
      </x:c>
      <x:c r="ER24" s="111" t="str">
        <x:f>IF(AND(ER$7&gt;=FC24,ER$7&lt;=FD24),1,"")</x:f>
      </x:c>
      <x:c r="ES24" s="111" t="str">
        <x:f>IF(AND(ES$7&gt;=FC24,ES$7&lt;=FD24),1,"")</x:f>
      </x:c>
      <x:c r="ET24" s="111" t="str">
        <x:f>IF(AND(ET$7&gt;=FC24,ET$7&lt;=FD24),1,"")</x:f>
      </x:c>
      <x:c r="EU24" s="111" t="str">
        <x:f>IF(AND(EU$7&gt;=FC24,EU$7&lt;=FD24),1,"")</x:f>
      </x:c>
      <x:c r="EV24" s="111" t="str">
        <x:f>IF(AND(EV$7&gt;=FC24,EV$7&lt;=FD24),1,"")</x:f>
      </x:c>
      <x:c r="EW24" s="111" t="str">
        <x:f>IF(AND(EW$7&gt;=FC24,EW$7&lt;=FD24),1,"")</x:f>
      </x:c>
      <x:c r="EX24" s="111" t="str">
        <x:f>IF(AND(EX$7&gt;=FC24,EX$7&lt;=FD24),1,"")</x:f>
      </x:c>
      <x:c r="EY24" s="111" t="str">
        <x:f>IF(AND(EY$7&gt;=FC24,EY$7&lt;=FD24),1,"")</x:f>
      </x:c>
      <x:c r="EZ24" s="111" t="str">
        <x:f>IF(AND(EZ$7&gt;=FC24,EZ$7&lt;=FD24),1,"")</x:f>
      </x:c>
      <x:c r="FA24" s="111" t="str">
        <x:f>IF(AND(FA$7&gt;=FC24,FA$7&lt;=FD24),1,"")</x:f>
      </x:c>
      <x:c r="FB24" s="111" t="str">
        <x:f>IF(AND(FB$7&gt;=FC24,FB$7&lt;=FD24),1,"")</x:f>
      </x:c>
      <x:c r="FC24" t="n">
        <x:f>'07_Presupuesto'!F187-'14_Parametros'!$B$5+1</x:f>
        <x:v>32</x:v>
      </x:c>
      <x:c r="FD24" t="n">
        <x:f>'07_Presupuesto'!G187-'14_Parametros'!$B$5+1</x:f>
        <x:v>45</x:v>
      </x:c>
      <x:c r="FE24" s="98" t="n">
        <x:f>'07_Presupuesto'!E187</x:f>
        <x:v>0.03997321019422609</x:v>
      </x:c>
    </x:row>
    <x:row r="25" ht="22.049999237060547" customHeight="1">
      <x:c r="B25" t="str">
        <x:f>'04_CPM_Proyecto_Completo'!B20</x:f>
        <x:v>3.4</x:v>
      </x:c>
      <x:c r="C25" t="str">
        <x:f>'03_Rendimientos'!C20</x:f>
        <x:v>Instalación de artefactos sanitarios</x:v>
      </x:c>
      <x:c r="D25" t="str">
        <x:f>'03_Rendimientos'!E20</x:f>
        <x:v>un</x:v>
      </x:c>
      <x:c r="E25" s="90" t="n">
        <x:f>'03_Rendimientos'!D20</x:f>
        <x:v>8</x:v>
      </x:c>
      <x:c r="F25" s="90" t="n">
        <x:f>IFERROR(G25/E25,0)</x:f>
        <x:v>257031.24999999997</x:v>
      </x:c>
      <x:c r="G25" s="90" t="n">
        <x:f>'07_Presupuesto'!D188*(1+'14_Parametros'!B8)</x:f>
        <x:v>2056249.9999999998</x:v>
      </x:c>
      <x:c r="H25" t="n">
        <x:f>'03_Rendimientos'!K20</x:f>
        <x:v>8</x:v>
      </x:c>
      <x:c r="I25" s="108" t="str">
        <x:f>IF(AND(I$7&gt;=FC25,I$7&lt;=FD25),1,"")</x:f>
      </x:c>
      <x:c r="J25" s="108" t="str">
        <x:f>IF(AND(J$7&gt;=FC25,J$7&lt;=FD25),1,"")</x:f>
      </x:c>
      <x:c r="K25" s="108" t="str">
        <x:f>IF(AND(K$7&gt;=FC25,K$7&lt;=FD25),1,"")</x:f>
      </x:c>
      <x:c r="L25" s="108" t="str">
        <x:f>IF(AND(L$7&gt;=FC25,L$7&lt;=FD25),1,"")</x:f>
      </x:c>
      <x:c r="M25" s="108" t="str">
        <x:f>IF(AND(M$7&gt;=FC25,M$7&lt;=FD25),1,"")</x:f>
      </x:c>
      <x:c r="N25" s="108" t="str">
        <x:f>IF(AND(N$7&gt;=FC25,N$7&lt;=FD25),1,"")</x:f>
      </x:c>
      <x:c r="O25" s="108" t="str">
        <x:f>IF(AND(O$7&gt;=FC25,O$7&lt;=FD25),1,"")</x:f>
      </x:c>
      <x:c r="P25" s="108" t="str">
        <x:f>IF(AND(P$7&gt;=FC25,P$7&lt;=FD25),1,"")</x:f>
      </x:c>
      <x:c r="Q25" s="108" t="str">
        <x:f>IF(AND(Q$7&gt;=FC25,Q$7&lt;=FD25),1,"")</x:f>
      </x:c>
      <x:c r="R25" s="108" t="str">
        <x:f>IF(AND(R$7&gt;=FC25,R$7&lt;=FD25),1,"")</x:f>
      </x:c>
      <x:c r="S25" s="108" t="str">
        <x:f>IF(AND(S$7&gt;=FC25,S$7&lt;=FD25),1,"")</x:f>
      </x:c>
      <x:c r="T25" s="108" t="str">
        <x:f>IF(AND(T$7&gt;=FC25,T$7&lt;=FD25),1,"")</x:f>
      </x:c>
      <x:c r="U25" s="108" t="str">
        <x:f>IF(AND(U$7&gt;=FC25,U$7&lt;=FD25),1,"")</x:f>
      </x:c>
      <x:c r="V25" s="108" t="str">
        <x:f>IF(AND(V$7&gt;=FC25,V$7&lt;=FD25),1,"")</x:f>
      </x:c>
      <x:c r="W25" s="108" t="str">
        <x:f>IF(AND(W$7&gt;=FC25,W$7&lt;=FD25),1,"")</x:f>
      </x:c>
      <x:c r="X25" s="108" t="str">
        <x:f>IF(AND(X$7&gt;=FC25,X$7&lt;=FD25),1,"")</x:f>
      </x:c>
      <x:c r="Y25" s="108" t="str">
        <x:f>IF(AND(Y$7&gt;=FC25,Y$7&lt;=FD25),1,"")</x:f>
      </x:c>
      <x:c r="Z25" s="108" t="str">
        <x:f>IF(AND(Z$7&gt;=FC25,Z$7&lt;=FD25),1,"")</x:f>
      </x:c>
      <x:c r="AA25" s="108" t="str">
        <x:f>IF(AND(AA$7&gt;=FC25,AA$7&lt;=FD25),1,"")</x:f>
      </x:c>
      <x:c r="AB25" s="108" t="str">
        <x:f>IF(AND(AB$7&gt;=FC25,AB$7&lt;=FD25),1,"")</x:f>
      </x:c>
      <x:c r="AC25" s="108" t="str">
        <x:f>IF(AND(AC$7&gt;=FC25,AC$7&lt;=FD25),1,"")</x:f>
      </x:c>
      <x:c r="AD25" s="108" t="str">
        <x:f>IF(AND(AD$7&gt;=FC25,AD$7&lt;=FD25),1,"")</x:f>
      </x:c>
      <x:c r="AE25" s="108" t="str">
        <x:f>IF(AND(AE$7&gt;=FC25,AE$7&lt;=FD25),1,"")</x:f>
      </x:c>
      <x:c r="AF25" s="108" t="str">
        <x:f>IF(AND(AF$7&gt;=FC25,AF$7&lt;=FD25),1,"")</x:f>
      </x:c>
      <x:c r="AG25" s="108" t="str">
        <x:f>IF(AND(AG$7&gt;=FC25,AG$7&lt;=FD25),1,"")</x:f>
      </x:c>
      <x:c r="AH25" s="108" t="str">
        <x:f>IF(AND(AH$7&gt;=FC25,AH$7&lt;=FD25),1,"")</x:f>
      </x:c>
      <x:c r="AI25" s="108" t="str">
        <x:f>IF(AND(AI$7&gt;=FC25,AI$7&lt;=FD25),1,"")</x:f>
      </x:c>
      <x:c r="AJ25" s="108" t="str">
        <x:f>IF(AND(AJ$7&gt;=FC25,AJ$7&lt;=FD25),1,"")</x:f>
      </x:c>
      <x:c r="AK25" s="108" t="str">
        <x:f>IF(AND(AK$7&gt;=FC25,AK$7&lt;=FD25),1,"")</x:f>
      </x:c>
      <x:c r="AL25" s="108" t="str">
        <x:f>IF(AND(AL$7&gt;=FC25,AL$7&lt;=FD25),1,"")</x:f>
      </x:c>
      <x:c r="AM25" s="108" t="str">
        <x:f>IF(AND(AM$7&gt;=FC25,AM$7&lt;=FD25),1,"")</x:f>
      </x:c>
      <x:c r="AN25" s="108" t="str">
        <x:f>IF(AND(AN$7&gt;=FC25,AN$7&lt;=FD25),1,"")</x:f>
      </x:c>
      <x:c r="AO25" s="108" t="str">
        <x:f>IF(AND(AO$7&gt;=FC25,AO$7&lt;=FD25),1,"")</x:f>
      </x:c>
      <x:c r="AP25" s="108" t="str">
        <x:f>IF(AND(AP$7&gt;=FC25,AP$7&lt;=FD25),1,"")</x:f>
      </x:c>
      <x:c r="AQ25" s="108" t="str">
        <x:f>IF(AND(AQ$7&gt;=FC25,AQ$7&lt;=FD25),1,"")</x:f>
      </x:c>
      <x:c r="AR25" s="108" t="str">
        <x:f>IF(AND(AR$7&gt;=FC25,AR$7&lt;=FD25),1,"")</x:f>
      </x:c>
      <x:c r="AS25" s="108" t="str">
        <x:f>IF(AND(AS$7&gt;=FC25,AS$7&lt;=FD25),1,"")</x:f>
      </x:c>
      <x:c r="AT25" s="108" t="str">
        <x:f>IF(AND(AT$7&gt;=FC25,AT$7&lt;=FD25),1,"")</x:f>
      </x:c>
      <x:c r="AU25" s="108" t="str">
        <x:f>IF(AND(AU$7&gt;=FC25,AU$7&lt;=FD25),1,"")</x:f>
      </x:c>
      <x:c r="AV25" s="108" t="str">
        <x:f>IF(AND(AV$7&gt;=FC25,AV$7&lt;=FD25),1,"")</x:f>
      </x:c>
      <x:c r="AW25" s="108" t="str">
        <x:f>IF(AND(AW$7&gt;=FC25,AW$7&lt;=FD25),1,"")</x:f>
      </x:c>
      <x:c r="AX25" s="108" t="str">
        <x:f>IF(AND(AX$7&gt;=FC25,AX$7&lt;=FD25),1,"")</x:f>
      </x:c>
      <x:c r="AY25" s="108" t="str">
        <x:f>IF(AND(AY$7&gt;=FC25,AY$7&lt;=FD25),1,"")</x:f>
      </x:c>
      <x:c r="AZ25" s="108" t="str">
        <x:f>IF(AND(AZ$7&gt;=FC25,AZ$7&lt;=FD25),1,"")</x:f>
      </x:c>
      <x:c r="BA25" s="108" t="str">
        <x:f>IF(AND(BA$7&gt;=FC25,BA$7&lt;=FD25),1,"")</x:f>
      </x:c>
      <x:c r="BB25" s="108" t="str">
        <x:f>IF(AND(BB$7&gt;=FC25,BB$7&lt;=FD25),1,"")</x:f>
      </x:c>
      <x:c r="BC25" s="108" t="str">
        <x:f>IF(AND(BC$7&gt;=FC25,BC$7&lt;=FD25),1,"")</x:f>
      </x:c>
      <x:c r="BD25" s="108" t="str">
        <x:f>IF(AND(BD$7&gt;=FC25,BD$7&lt;=FD25),1,"")</x:f>
      </x:c>
      <x:c r="BE25" s="108" t="str">
        <x:f>IF(AND(BE$7&gt;=FC25,BE$7&lt;=FD25),1,"")</x:f>
      </x:c>
      <x:c r="BF25" s="108" t="str">
        <x:f>IF(AND(BF$7&gt;=FC25,BF$7&lt;=FD25),1,"")</x:f>
      </x:c>
      <x:c r="BG25" s="108" t="str">
        <x:f>IF(AND(BG$7&gt;=FC25,BG$7&lt;=FD25),1,"")</x:f>
      </x:c>
      <x:c r="BH25" s="108" t="str">
        <x:f>IF(AND(BH$7&gt;=FC25,BH$7&lt;=FD25),1,"")</x:f>
      </x:c>
      <x:c r="BI25" s="108" t="str">
        <x:f>IF(AND(BI$7&gt;=FC25,BI$7&lt;=FD25),1,"")</x:f>
      </x:c>
      <x:c r="BJ25" s="108" t="str">
        <x:f>IF(AND(BJ$7&gt;=FC25,BJ$7&lt;=FD25),1,"")</x:f>
      </x:c>
      <x:c r="BK25" s="108" t="str">
        <x:f>IF(AND(BK$7&gt;=FC25,BK$7&lt;=FD25),1,"")</x:f>
      </x:c>
      <x:c r="BL25" s="108" t="str">
        <x:f>IF(AND(BL$7&gt;=FC25,BL$7&lt;=FD25),1,"")</x:f>
      </x:c>
      <x:c r="BM25" s="108" t="str">
        <x:f>IF(AND(BM$7&gt;=FC25,BM$7&lt;=FD25),1,"")</x:f>
      </x:c>
      <x:c r="BN25" s="108" t="str">
        <x:f>IF(AND(BN$7&gt;=FC25,BN$7&lt;=FD25),1,"")</x:f>
      </x:c>
      <x:c r="BO25" s="108" t="str">
        <x:f>IF(AND(BO$7&gt;=FC25,BO$7&lt;=FD25),1,"")</x:f>
      </x:c>
      <x:c r="BP25" s="108" t="str">
        <x:f>IF(AND(BP$7&gt;=FC25,BP$7&lt;=FD25),1,"")</x:f>
      </x:c>
      <x:c r="BQ25" s="108" t="str">
        <x:f>IF(AND(BQ$7&gt;=FC25,BQ$7&lt;=FD25),1,"")</x:f>
      </x:c>
      <x:c r="BR25" s="108" t="str">
        <x:f>IF(AND(BR$7&gt;=FC25,BR$7&lt;=FD25),1,"")</x:f>
      </x:c>
      <x:c r="BS25" s="108" t="str">
        <x:f>IF(AND(BS$7&gt;=FC25,BS$7&lt;=FD25),1,"")</x:f>
      </x:c>
      <x:c r="BT25" s="108" t="str">
        <x:f>IF(AND(BT$7&gt;=FC25,BT$7&lt;=FD25),1,"")</x:f>
      </x:c>
      <x:c r="BU25" s="108" t="str">
        <x:f>IF(AND(BU$7&gt;=FC25,BU$7&lt;=FD25),1,"")</x:f>
      </x:c>
      <x:c r="BV25" s="108" t="str">
        <x:f>IF(AND(BV$7&gt;=FC25,BV$7&lt;=FD25),1,"")</x:f>
      </x:c>
      <x:c r="BW25" s="108" t="str">
        <x:f>IF(AND(BW$7&gt;=FC25,BW$7&lt;=FD25),1,"")</x:f>
      </x:c>
      <x:c r="BX25" s="108" t="str">
        <x:f>IF(AND(BX$7&gt;=FC25,BX$7&lt;=FD25),1,"")</x:f>
      </x:c>
      <x:c r="BY25" s="108" t="str">
        <x:f>IF(AND(BY$7&gt;=FC25,BY$7&lt;=FD25),1,"")</x:f>
      </x:c>
      <x:c r="BZ25" s="108" t="str">
        <x:f>IF(AND(BZ$7&gt;=FC25,BZ$7&lt;=FD25),1,"")</x:f>
      </x:c>
      <x:c r="CA25" s="108" t="str">
        <x:f>IF(AND(CA$7&gt;=FC25,CA$7&lt;=FD25),1,"")</x:f>
      </x:c>
      <x:c r="CB25" s="108" t="str">
        <x:f>IF(AND(CB$7&gt;=FC25,CB$7&lt;=FD25),1,"")</x:f>
      </x:c>
      <x:c r="CC25" s="108" t="str">
        <x:f>IF(AND(CC$7&gt;=FC25,CC$7&lt;=FD25),1,"")</x:f>
      </x:c>
      <x:c r="CD25" s="108" t="str">
        <x:f>IF(AND(CD$7&gt;=FC25,CD$7&lt;=FD25),1,"")</x:f>
      </x:c>
      <x:c r="CE25" s="108" t="str">
        <x:f>IF(AND(CE$7&gt;=FC25,CE$7&lt;=FD25),1,"")</x:f>
      </x:c>
      <x:c r="CF25" s="108" t="str">
        <x:f>IF(AND(CF$7&gt;=FC25,CF$7&lt;=FD25),1,"")</x:f>
      </x:c>
      <x:c r="CG25" s="108" t="str">
        <x:f>IF(AND(CG$7&gt;=FC25,CG$7&lt;=FD25),1,"")</x:f>
      </x:c>
      <x:c r="CH25" s="108" t="str">
        <x:f>IF(AND(CH$7&gt;=FC25,CH$7&lt;=FD25),1,"")</x:f>
      </x:c>
      <x:c r="CI25" s="108" t="str">
        <x:f>IF(AND(CI$7&gt;=FC25,CI$7&lt;=FD25),1,"")</x:f>
      </x:c>
      <x:c r="CJ25" s="108" t="n">
        <x:f>IF(AND(CJ$7&gt;=FC25,CJ$7&lt;=FD25),1,"")</x:f>
        <x:v>1</x:v>
      </x:c>
      <x:c r="CK25" s="108" t="n">
        <x:f>IF(AND(CK$7&gt;=FC25,CK$7&lt;=FD25),1,"")</x:f>
        <x:v>1</x:v>
      </x:c>
      <x:c r="CL25" s="108" t="n">
        <x:f>IF(AND(CL$7&gt;=FC25,CL$7&lt;=FD25),1,"")</x:f>
        <x:v>1</x:v>
      </x:c>
      <x:c r="CM25" s="108" t="n">
        <x:f>IF(AND(CM$7&gt;=FC25,CM$7&lt;=FD25),1,"")</x:f>
        <x:v>1</x:v>
      </x:c>
      <x:c r="CN25" s="108" t="n">
        <x:f>IF(AND(CN$7&gt;=FC25,CN$7&lt;=FD25),1,"")</x:f>
        <x:v>1</x:v>
      </x:c>
      <x:c r="CO25" s="108" t="n">
        <x:f>IF(AND(CO$7&gt;=FC25,CO$7&lt;=FD25),1,"")</x:f>
        <x:v>1</x:v>
      </x:c>
      <x:c r="CP25" s="108" t="n">
        <x:f>IF(AND(CP$7&gt;=FC25,CP$7&lt;=FD25),1,"")</x:f>
        <x:v>1</x:v>
      </x:c>
      <x:c r="CQ25" s="108" t="n">
        <x:f>IF(AND(CQ$7&gt;=FC25,CQ$7&lt;=FD25),1,"")</x:f>
        <x:v>1</x:v>
      </x:c>
      <x:c r="CR25" s="108" t="str">
        <x:f>IF(AND(CR$7&gt;=FC25,CR$7&lt;=FD25),1,"")</x:f>
      </x:c>
      <x:c r="CS25" s="108" t="str">
        <x:f>IF(AND(CS$7&gt;=FC25,CS$7&lt;=FD25),1,"")</x:f>
      </x:c>
      <x:c r="CT25" s="108" t="str">
        <x:f>IF(AND(CT$7&gt;=FC25,CT$7&lt;=FD25),1,"")</x:f>
      </x:c>
      <x:c r="CU25" s="108" t="str">
        <x:f>IF(AND(CU$7&gt;=FC25,CU$7&lt;=FD25),1,"")</x:f>
      </x:c>
      <x:c r="CV25" s="108" t="str">
        <x:f>IF(AND(CV$7&gt;=FC25,CV$7&lt;=FD25),1,"")</x:f>
      </x:c>
      <x:c r="CW25" s="108" t="str">
        <x:f>IF(AND(CW$7&gt;=FC25,CW$7&lt;=FD25),1,"")</x:f>
      </x:c>
      <x:c r="CX25" s="108" t="str">
        <x:f>IF(AND(CX$7&gt;=FC25,CX$7&lt;=FD25),1,"")</x:f>
      </x:c>
      <x:c r="CY25" s="108" t="str">
        <x:f>IF(AND(CY$7&gt;=FC25,CY$7&lt;=FD25),1,"")</x:f>
      </x:c>
      <x:c r="CZ25" s="108" t="str">
        <x:f>IF(AND(CZ$7&gt;=FC25,CZ$7&lt;=FD25),1,"")</x:f>
      </x:c>
      <x:c r="DA25" s="108" t="str">
        <x:f>IF(AND(DA$7&gt;=FC25,DA$7&lt;=FD25),1,"")</x:f>
      </x:c>
      <x:c r="DB25" s="108" t="str">
        <x:f>IF(AND(DB$7&gt;=FC25,DB$7&lt;=FD25),1,"")</x:f>
      </x:c>
      <x:c r="DC25" s="108" t="str">
        <x:f>IF(AND(DC$7&gt;=FC25,DC$7&lt;=FD25),1,"")</x:f>
      </x:c>
      <x:c r="DD25" s="108" t="str">
        <x:f>IF(AND(DD$7&gt;=FC25,DD$7&lt;=FD25),1,"")</x:f>
      </x:c>
      <x:c r="DE25" s="108" t="str">
        <x:f>IF(AND(DE$7&gt;=FC25,DE$7&lt;=FD25),1,"")</x:f>
      </x:c>
      <x:c r="DF25" s="108" t="str">
        <x:f>IF(AND(DF$7&gt;=FC25,DF$7&lt;=FD25),1,"")</x:f>
      </x:c>
      <x:c r="DG25" s="108" t="str">
        <x:f>IF(AND(DG$7&gt;=FC25,DG$7&lt;=FD25),1,"")</x:f>
      </x:c>
      <x:c r="DH25" s="108" t="str">
        <x:f>IF(AND(DH$7&gt;=FC25,DH$7&lt;=FD25),1,"")</x:f>
      </x:c>
      <x:c r="DI25" s="108" t="str">
        <x:f>IF(AND(DI$7&gt;=FC25,DI$7&lt;=FD25),1,"")</x:f>
      </x:c>
      <x:c r="DJ25" s="108" t="str">
        <x:f>IF(AND(DJ$7&gt;=FC25,DJ$7&lt;=FD25),1,"")</x:f>
      </x:c>
      <x:c r="DK25" s="108" t="str">
        <x:f>IF(AND(DK$7&gt;=FC25,DK$7&lt;=FD25),1,"")</x:f>
      </x:c>
      <x:c r="DL25" s="108" t="str">
        <x:f>IF(AND(DL$7&gt;=FC25,DL$7&lt;=FD25),1,"")</x:f>
      </x:c>
      <x:c r="DM25" s="108" t="str">
        <x:f>IF(AND(DM$7&gt;=FC25,DM$7&lt;=FD25),1,"")</x:f>
      </x:c>
      <x:c r="DN25" s="108" t="str">
        <x:f>IF(AND(DN$7&gt;=FC25,DN$7&lt;=FD25),1,"")</x:f>
      </x:c>
      <x:c r="DO25" s="108" t="str">
        <x:f>IF(AND(DO$7&gt;=FC25,DO$7&lt;=FD25),1,"")</x:f>
      </x:c>
      <x:c r="DP25" s="108" t="str">
        <x:f>IF(AND(DP$7&gt;=FC25,DP$7&lt;=FD25),1,"")</x:f>
      </x:c>
      <x:c r="DQ25" s="108" t="str">
        <x:f>IF(AND(DQ$7&gt;=FC25,DQ$7&lt;=FD25),1,"")</x:f>
      </x:c>
      <x:c r="DR25" s="108" t="str">
        <x:f>IF(AND(DR$7&gt;=FC25,DR$7&lt;=FD25),1,"")</x:f>
      </x:c>
      <x:c r="DS25" s="108" t="str">
        <x:f>IF(AND(DS$7&gt;=FC25,DS$7&lt;=FD25),1,"")</x:f>
      </x:c>
      <x:c r="DT25" s="108" t="str">
        <x:f>IF(AND(DT$7&gt;=FC25,DT$7&lt;=FD25),1,"")</x:f>
      </x:c>
      <x:c r="DU25" s="108" t="str">
        <x:f>IF(AND(DU$7&gt;=FC25,DU$7&lt;=FD25),1,"")</x:f>
      </x:c>
      <x:c r="DV25" s="108" t="str">
        <x:f>IF(AND(DV$7&gt;=FC25,DV$7&lt;=FD25),1,"")</x:f>
      </x:c>
      <x:c r="DW25" s="108" t="str">
        <x:f>IF(AND(DW$7&gt;=FC25,DW$7&lt;=FD25),1,"")</x:f>
      </x:c>
      <x:c r="DX25" s="108" t="str">
        <x:f>IF(AND(DX$7&gt;=FC25,DX$7&lt;=FD25),1,"")</x:f>
      </x:c>
      <x:c r="DY25" s="108" t="str">
        <x:f>IF(AND(DY$7&gt;=FC25,DY$7&lt;=FD25),1,"")</x:f>
      </x:c>
      <x:c r="DZ25" s="108" t="str">
        <x:f>IF(AND(DZ$7&gt;=FC25,DZ$7&lt;=FD25),1,"")</x:f>
      </x:c>
      <x:c r="EA25" s="108" t="str">
        <x:f>IF(AND(EA$7&gt;=FC25,EA$7&lt;=FD25),1,"")</x:f>
      </x:c>
      <x:c r="EB25" s="108" t="str">
        <x:f>IF(AND(EB$7&gt;=FC25,EB$7&lt;=FD25),1,"")</x:f>
      </x:c>
      <x:c r="EC25" s="108" t="str">
        <x:f>IF(AND(EC$7&gt;=FC25,EC$7&lt;=FD25),1,"")</x:f>
      </x:c>
      <x:c r="ED25" s="108" t="str">
        <x:f>IF(AND(ED$7&gt;=FC25,ED$7&lt;=FD25),1,"")</x:f>
      </x:c>
      <x:c r="EE25" s="108" t="str">
        <x:f>IF(AND(EE$7&gt;=FC25,EE$7&lt;=FD25),1,"")</x:f>
      </x:c>
      <x:c r="EF25" s="108" t="str">
        <x:f>IF(AND(EF$7&gt;=FC25,EF$7&lt;=FD25),1,"")</x:f>
      </x:c>
      <x:c r="EG25" s="108" t="str">
        <x:f>IF(AND(EG$7&gt;=FC25,EG$7&lt;=FD25),1,"")</x:f>
      </x:c>
      <x:c r="EH25" s="108" t="str">
        <x:f>IF(AND(EH$7&gt;=FC25,EH$7&lt;=FD25),1,"")</x:f>
      </x:c>
      <x:c r="EI25" s="108" t="str">
        <x:f>IF(AND(EI$7&gt;=FC25,EI$7&lt;=FD25),1,"")</x:f>
      </x:c>
      <x:c r="EJ25" s="108" t="str">
        <x:f>IF(AND(EJ$7&gt;=FC25,EJ$7&lt;=FD25),1,"")</x:f>
      </x:c>
      <x:c r="EK25" s="108" t="str">
        <x:f>IF(AND(EK$7&gt;=FC25,EK$7&lt;=FD25),1,"")</x:f>
      </x:c>
      <x:c r="EL25" s="108" t="str">
        <x:f>IF(AND(EL$7&gt;=FC25,EL$7&lt;=FD25),1,"")</x:f>
      </x:c>
      <x:c r="EM25" s="108" t="str">
        <x:f>IF(AND(EM$7&gt;=FC25,EM$7&lt;=FD25),1,"")</x:f>
      </x:c>
      <x:c r="EN25" s="108" t="str">
        <x:f>IF(AND(EN$7&gt;=FC25,EN$7&lt;=FD25),1,"")</x:f>
      </x:c>
      <x:c r="EO25" s="108" t="str">
        <x:f>IF(AND(EO$7&gt;=FC25,EO$7&lt;=FD25),1,"")</x:f>
      </x:c>
      <x:c r="EP25" s="108" t="str">
        <x:f>IF(AND(EP$7&gt;=FC25,EP$7&lt;=FD25),1,"")</x:f>
      </x:c>
      <x:c r="EQ25" s="108" t="str">
        <x:f>IF(AND(EQ$7&gt;=FC25,EQ$7&lt;=FD25),1,"")</x:f>
      </x:c>
      <x:c r="ER25" s="108" t="str">
        <x:f>IF(AND(ER$7&gt;=FC25,ER$7&lt;=FD25),1,"")</x:f>
      </x:c>
      <x:c r="ES25" s="108" t="str">
        <x:f>IF(AND(ES$7&gt;=FC25,ES$7&lt;=FD25),1,"")</x:f>
      </x:c>
      <x:c r="ET25" s="108" t="str">
        <x:f>IF(AND(ET$7&gt;=FC25,ET$7&lt;=FD25),1,"")</x:f>
      </x:c>
      <x:c r="EU25" s="108" t="str">
        <x:f>IF(AND(EU$7&gt;=FC25,EU$7&lt;=FD25),1,"")</x:f>
      </x:c>
      <x:c r="EV25" s="108" t="str">
        <x:f>IF(AND(EV$7&gt;=FC25,EV$7&lt;=FD25),1,"")</x:f>
      </x:c>
      <x:c r="EW25" s="108" t="str">
        <x:f>IF(AND(EW$7&gt;=FC25,EW$7&lt;=FD25),1,"")</x:f>
      </x:c>
      <x:c r="EX25" s="108" t="str">
        <x:f>IF(AND(EX$7&gt;=FC25,EX$7&lt;=FD25),1,"")</x:f>
      </x:c>
      <x:c r="EY25" s="108" t="str">
        <x:f>IF(AND(EY$7&gt;=FC25,EY$7&lt;=FD25),1,"")</x:f>
      </x:c>
      <x:c r="EZ25" s="108" t="str">
        <x:f>IF(AND(EZ$7&gt;=FC25,EZ$7&lt;=FD25),1,"")</x:f>
      </x:c>
      <x:c r="FA25" s="108" t="str">
        <x:f>IF(AND(FA$7&gt;=FC25,FA$7&lt;=FD25),1,"")</x:f>
      </x:c>
      <x:c r="FB25" s="108" t="str">
        <x:f>IF(AND(FB$7&gt;=FC25,FB$7&lt;=FD25),1,"")</x:f>
      </x:c>
      <x:c r="FC25" t="n">
        <x:f>'07_Presupuesto'!F188-'14_Parametros'!$B$5+1</x:f>
        <x:v>80</x:v>
      </x:c>
      <x:c r="FD25" t="n">
        <x:f>'07_Presupuesto'!G188-'14_Parametros'!$B$5+1</x:f>
        <x:v>87</x:v>
      </x:c>
      <x:c r="FE25" s="98" t="n">
        <x:f>'07_Presupuesto'!E188</x:f>
        <x:v>0.022207338996792274</x:v>
      </x:c>
    </x:row>
    <x:row r="26" ht="22.049999237060547" customHeight="1">
      <x:c r="B26" s="109" t="str">
        <x:f>'04_CPM_Proyecto_Completo'!B21</x:f>
        <x:v>3.5</x:v>
      </x:c>
      <x:c r="C26" s="109" t="str">
        <x:f>'03_Rendimientos'!C21</x:f>
        <x:v>Pruebas, conexiones y certificaciones</x:v>
      </x:c>
      <x:c r="D26" s="109" t="str">
        <x:f>'03_Rendimientos'!E21</x:f>
        <x:v>lote</x:v>
      </x:c>
      <x:c r="E26" s="110" t="n">
        <x:f>'03_Rendimientos'!D21</x:f>
        <x:v>1</x:v>
      </x:c>
      <x:c r="F26" s="110" t="n">
        <x:f>IFERROR(G26/E26,0)</x:f>
        <x:v>0</x:v>
      </x:c>
      <x:c r="G26" s="110" t="n">
        <x:f>'07_Presupuesto'!D189*(1+'14_Parametros'!B8)</x:f>
        <x:v>0</x:v>
      </x:c>
      <x:c r="H26" s="109" t="n">
        <x:f>'03_Rendimientos'!K21</x:f>
        <x:v>8</x:v>
      </x:c>
      <x:c r="I26" s="111" t="str">
        <x:f>IF(AND(I$7&gt;=FC26,I$7&lt;=FD26),1,"")</x:f>
      </x:c>
      <x:c r="J26" s="111" t="str">
        <x:f>IF(AND(J$7&gt;=FC26,J$7&lt;=FD26),1,"")</x:f>
      </x:c>
      <x:c r="K26" s="111" t="str">
        <x:f>IF(AND(K$7&gt;=FC26,K$7&lt;=FD26),1,"")</x:f>
      </x:c>
      <x:c r="L26" s="111" t="str">
        <x:f>IF(AND(L$7&gt;=FC26,L$7&lt;=FD26),1,"")</x:f>
      </x:c>
      <x:c r="M26" s="111" t="str">
        <x:f>IF(AND(M$7&gt;=FC26,M$7&lt;=FD26),1,"")</x:f>
      </x:c>
      <x:c r="N26" s="111" t="str">
        <x:f>IF(AND(N$7&gt;=FC26,N$7&lt;=FD26),1,"")</x:f>
      </x:c>
      <x:c r="O26" s="111" t="str">
        <x:f>IF(AND(O$7&gt;=FC26,O$7&lt;=FD26),1,"")</x:f>
      </x:c>
      <x:c r="P26" s="111" t="str">
        <x:f>IF(AND(P$7&gt;=FC26,P$7&lt;=FD26),1,"")</x:f>
      </x:c>
      <x:c r="Q26" s="111" t="str">
        <x:f>IF(AND(Q$7&gt;=FC26,Q$7&lt;=FD26),1,"")</x:f>
      </x:c>
      <x:c r="R26" s="111" t="str">
        <x:f>IF(AND(R$7&gt;=FC26,R$7&lt;=FD26),1,"")</x:f>
      </x:c>
      <x:c r="S26" s="111" t="str">
        <x:f>IF(AND(S$7&gt;=FC26,S$7&lt;=FD26),1,"")</x:f>
      </x:c>
      <x:c r="T26" s="111" t="str">
        <x:f>IF(AND(T$7&gt;=FC26,T$7&lt;=FD26),1,"")</x:f>
      </x:c>
      <x:c r="U26" s="111" t="str">
        <x:f>IF(AND(U$7&gt;=FC26,U$7&lt;=FD26),1,"")</x:f>
      </x:c>
      <x:c r="V26" s="111" t="str">
        <x:f>IF(AND(V$7&gt;=FC26,V$7&lt;=FD26),1,"")</x:f>
      </x:c>
      <x:c r="W26" s="111" t="str">
        <x:f>IF(AND(W$7&gt;=FC26,W$7&lt;=FD26),1,"")</x:f>
      </x:c>
      <x:c r="X26" s="111" t="str">
        <x:f>IF(AND(X$7&gt;=FC26,X$7&lt;=FD26),1,"")</x:f>
      </x:c>
      <x:c r="Y26" s="111" t="str">
        <x:f>IF(AND(Y$7&gt;=FC26,Y$7&lt;=FD26),1,"")</x:f>
      </x:c>
      <x:c r="Z26" s="111" t="str">
        <x:f>IF(AND(Z$7&gt;=FC26,Z$7&lt;=FD26),1,"")</x:f>
      </x:c>
      <x:c r="AA26" s="111" t="str">
        <x:f>IF(AND(AA$7&gt;=FC26,AA$7&lt;=FD26),1,"")</x:f>
      </x:c>
      <x:c r="AB26" s="111" t="str">
        <x:f>IF(AND(AB$7&gt;=FC26,AB$7&lt;=FD26),1,"")</x:f>
      </x:c>
      <x:c r="AC26" s="111" t="str">
        <x:f>IF(AND(AC$7&gt;=FC26,AC$7&lt;=FD26),1,"")</x:f>
      </x:c>
      <x:c r="AD26" s="111" t="str">
        <x:f>IF(AND(AD$7&gt;=FC26,AD$7&lt;=FD26),1,"")</x:f>
      </x:c>
      <x:c r="AE26" s="111" t="str">
        <x:f>IF(AND(AE$7&gt;=FC26,AE$7&lt;=FD26),1,"")</x:f>
      </x:c>
      <x:c r="AF26" s="111" t="str">
        <x:f>IF(AND(AF$7&gt;=FC26,AF$7&lt;=FD26),1,"")</x:f>
      </x:c>
      <x:c r="AG26" s="111" t="str">
        <x:f>IF(AND(AG$7&gt;=FC26,AG$7&lt;=FD26),1,"")</x:f>
      </x:c>
      <x:c r="AH26" s="111" t="str">
        <x:f>IF(AND(AH$7&gt;=FC26,AH$7&lt;=FD26),1,"")</x:f>
      </x:c>
      <x:c r="AI26" s="111" t="str">
        <x:f>IF(AND(AI$7&gt;=FC26,AI$7&lt;=FD26),1,"")</x:f>
      </x:c>
      <x:c r="AJ26" s="111" t="str">
        <x:f>IF(AND(AJ$7&gt;=FC26,AJ$7&lt;=FD26),1,"")</x:f>
      </x:c>
      <x:c r="AK26" s="111" t="str">
        <x:f>IF(AND(AK$7&gt;=FC26,AK$7&lt;=FD26),1,"")</x:f>
      </x:c>
      <x:c r="AL26" s="111" t="str">
        <x:f>IF(AND(AL$7&gt;=FC26,AL$7&lt;=FD26),1,"")</x:f>
      </x:c>
      <x:c r="AM26" s="111" t="str">
        <x:f>IF(AND(AM$7&gt;=FC26,AM$7&lt;=FD26),1,"")</x:f>
      </x:c>
      <x:c r="AN26" s="111" t="str">
        <x:f>IF(AND(AN$7&gt;=FC26,AN$7&lt;=FD26),1,"")</x:f>
      </x:c>
      <x:c r="AO26" s="111" t="str">
        <x:f>IF(AND(AO$7&gt;=FC26,AO$7&lt;=FD26),1,"")</x:f>
      </x:c>
      <x:c r="AP26" s="111" t="str">
        <x:f>IF(AND(AP$7&gt;=FC26,AP$7&lt;=FD26),1,"")</x:f>
      </x:c>
      <x:c r="AQ26" s="111" t="str">
        <x:f>IF(AND(AQ$7&gt;=FC26,AQ$7&lt;=FD26),1,"")</x:f>
      </x:c>
      <x:c r="AR26" s="111" t="str">
        <x:f>IF(AND(AR$7&gt;=FC26,AR$7&lt;=FD26),1,"")</x:f>
      </x:c>
      <x:c r="AS26" s="111" t="str">
        <x:f>IF(AND(AS$7&gt;=FC26,AS$7&lt;=FD26),1,"")</x:f>
      </x:c>
      <x:c r="AT26" s="111" t="str">
        <x:f>IF(AND(AT$7&gt;=FC26,AT$7&lt;=FD26),1,"")</x:f>
      </x:c>
      <x:c r="AU26" s="111" t="str">
        <x:f>IF(AND(AU$7&gt;=FC26,AU$7&lt;=FD26),1,"")</x:f>
      </x:c>
      <x:c r="AV26" s="111" t="str">
        <x:f>IF(AND(AV$7&gt;=FC26,AV$7&lt;=FD26),1,"")</x:f>
      </x:c>
      <x:c r="AW26" s="111" t="str">
        <x:f>IF(AND(AW$7&gt;=FC26,AW$7&lt;=FD26),1,"")</x:f>
      </x:c>
      <x:c r="AX26" s="111" t="str">
        <x:f>IF(AND(AX$7&gt;=FC26,AX$7&lt;=FD26),1,"")</x:f>
      </x:c>
      <x:c r="AY26" s="111" t="str">
        <x:f>IF(AND(AY$7&gt;=FC26,AY$7&lt;=FD26),1,"")</x:f>
      </x:c>
      <x:c r="AZ26" s="111" t="str">
        <x:f>IF(AND(AZ$7&gt;=FC26,AZ$7&lt;=FD26),1,"")</x:f>
      </x:c>
      <x:c r="BA26" s="111" t="str">
        <x:f>IF(AND(BA$7&gt;=FC26,BA$7&lt;=FD26),1,"")</x:f>
      </x:c>
      <x:c r="BB26" s="111" t="str">
        <x:f>IF(AND(BB$7&gt;=FC26,BB$7&lt;=FD26),1,"")</x:f>
      </x:c>
      <x:c r="BC26" s="111" t="str">
        <x:f>IF(AND(BC$7&gt;=FC26,BC$7&lt;=FD26),1,"")</x:f>
      </x:c>
      <x:c r="BD26" s="111" t="str">
        <x:f>IF(AND(BD$7&gt;=FC26,BD$7&lt;=FD26),1,"")</x:f>
      </x:c>
      <x:c r="BE26" s="111" t="str">
        <x:f>IF(AND(BE$7&gt;=FC26,BE$7&lt;=FD26),1,"")</x:f>
      </x:c>
      <x:c r="BF26" s="111" t="str">
        <x:f>IF(AND(BF$7&gt;=FC26,BF$7&lt;=FD26),1,"")</x:f>
      </x:c>
      <x:c r="BG26" s="111" t="str">
        <x:f>IF(AND(BG$7&gt;=FC26,BG$7&lt;=FD26),1,"")</x:f>
      </x:c>
      <x:c r="BH26" s="111" t="str">
        <x:f>IF(AND(BH$7&gt;=FC26,BH$7&lt;=FD26),1,"")</x:f>
      </x:c>
      <x:c r="BI26" s="111" t="str">
        <x:f>IF(AND(BI$7&gt;=FC26,BI$7&lt;=FD26),1,"")</x:f>
      </x:c>
      <x:c r="BJ26" s="111" t="str">
        <x:f>IF(AND(BJ$7&gt;=FC26,BJ$7&lt;=FD26),1,"")</x:f>
      </x:c>
      <x:c r="BK26" s="111" t="str">
        <x:f>IF(AND(BK$7&gt;=FC26,BK$7&lt;=FD26),1,"")</x:f>
      </x:c>
      <x:c r="BL26" s="111" t="str">
        <x:f>IF(AND(BL$7&gt;=FC26,BL$7&lt;=FD26),1,"")</x:f>
      </x:c>
      <x:c r="BM26" s="111" t="str">
        <x:f>IF(AND(BM$7&gt;=FC26,BM$7&lt;=FD26),1,"")</x:f>
      </x:c>
      <x:c r="BN26" s="111" t="str">
        <x:f>IF(AND(BN$7&gt;=FC26,BN$7&lt;=FD26),1,"")</x:f>
      </x:c>
      <x:c r="BO26" s="111" t="str">
        <x:f>IF(AND(BO$7&gt;=FC26,BO$7&lt;=FD26),1,"")</x:f>
      </x:c>
      <x:c r="BP26" s="111" t="str">
        <x:f>IF(AND(BP$7&gt;=FC26,BP$7&lt;=FD26),1,"")</x:f>
      </x:c>
      <x:c r="BQ26" s="111" t="str">
        <x:f>IF(AND(BQ$7&gt;=FC26,BQ$7&lt;=FD26),1,"")</x:f>
      </x:c>
      <x:c r="BR26" s="111" t="str">
        <x:f>IF(AND(BR$7&gt;=FC26,BR$7&lt;=FD26),1,"")</x:f>
      </x:c>
      <x:c r="BS26" s="111" t="str">
        <x:f>IF(AND(BS$7&gt;=FC26,BS$7&lt;=FD26),1,"")</x:f>
      </x:c>
      <x:c r="BT26" s="111" t="str">
        <x:f>IF(AND(BT$7&gt;=FC26,BT$7&lt;=FD26),1,"")</x:f>
      </x:c>
      <x:c r="BU26" s="111" t="str">
        <x:f>IF(AND(BU$7&gt;=FC26,BU$7&lt;=FD26),1,"")</x:f>
      </x:c>
      <x:c r="BV26" s="111" t="str">
        <x:f>IF(AND(BV$7&gt;=FC26,BV$7&lt;=FD26),1,"")</x:f>
      </x:c>
      <x:c r="BW26" s="111" t="str">
        <x:f>IF(AND(BW$7&gt;=FC26,BW$7&lt;=FD26),1,"")</x:f>
      </x:c>
      <x:c r="BX26" s="111" t="str">
        <x:f>IF(AND(BX$7&gt;=FC26,BX$7&lt;=FD26),1,"")</x:f>
      </x:c>
      <x:c r="BY26" s="111" t="str">
        <x:f>IF(AND(BY$7&gt;=FC26,BY$7&lt;=FD26),1,"")</x:f>
      </x:c>
      <x:c r="BZ26" s="111" t="str">
        <x:f>IF(AND(BZ$7&gt;=FC26,BZ$7&lt;=FD26),1,"")</x:f>
      </x:c>
      <x:c r="CA26" s="111" t="str">
        <x:f>IF(AND(CA$7&gt;=FC26,CA$7&lt;=FD26),1,"")</x:f>
      </x:c>
      <x:c r="CB26" s="111" t="str">
        <x:f>IF(AND(CB$7&gt;=FC26,CB$7&lt;=FD26),1,"")</x:f>
      </x:c>
      <x:c r="CC26" s="111" t="str">
        <x:f>IF(AND(CC$7&gt;=FC26,CC$7&lt;=FD26),1,"")</x:f>
      </x:c>
      <x:c r="CD26" s="111" t="str">
        <x:f>IF(AND(CD$7&gt;=FC26,CD$7&lt;=FD26),1,"")</x:f>
      </x:c>
      <x:c r="CE26" s="111" t="str">
        <x:f>IF(AND(CE$7&gt;=FC26,CE$7&lt;=FD26),1,"")</x:f>
      </x:c>
      <x:c r="CF26" s="111" t="str">
        <x:f>IF(AND(CF$7&gt;=FC26,CF$7&lt;=FD26),1,"")</x:f>
      </x:c>
      <x:c r="CG26" s="111" t="str">
        <x:f>IF(AND(CG$7&gt;=FC26,CG$7&lt;=FD26),1,"")</x:f>
      </x:c>
      <x:c r="CH26" s="111" t="str">
        <x:f>IF(AND(CH$7&gt;=FC26,CH$7&lt;=FD26),1,"")</x:f>
      </x:c>
      <x:c r="CI26" s="111" t="str">
        <x:f>IF(AND(CI$7&gt;=FC26,CI$7&lt;=FD26),1,"")</x:f>
      </x:c>
      <x:c r="CJ26" s="111" t="str">
        <x:f>IF(AND(CJ$7&gt;=FC26,CJ$7&lt;=FD26),1,"")</x:f>
      </x:c>
      <x:c r="CK26" s="111" t="str">
        <x:f>IF(AND(CK$7&gt;=FC26,CK$7&lt;=FD26),1,"")</x:f>
      </x:c>
      <x:c r="CL26" s="111" t="str">
        <x:f>IF(AND(CL$7&gt;=FC26,CL$7&lt;=FD26),1,"")</x:f>
      </x:c>
      <x:c r="CM26" s="111" t="str">
        <x:f>IF(AND(CM$7&gt;=FC26,CM$7&lt;=FD26),1,"")</x:f>
      </x:c>
      <x:c r="CN26" s="111" t="str">
        <x:f>IF(AND(CN$7&gt;=FC26,CN$7&lt;=FD26),1,"")</x:f>
      </x:c>
      <x:c r="CO26" s="111" t="str">
        <x:f>IF(AND(CO$7&gt;=FC26,CO$7&lt;=FD26),1,"")</x:f>
      </x:c>
      <x:c r="CP26" s="111" t="str">
        <x:f>IF(AND(CP$7&gt;=FC26,CP$7&lt;=FD26),1,"")</x:f>
      </x:c>
      <x:c r="CQ26" s="111" t="str">
        <x:f>IF(AND(CQ$7&gt;=FC26,CQ$7&lt;=FD26),1,"")</x:f>
      </x:c>
      <x:c r="CR26" s="111" t="str">
        <x:f>IF(AND(CR$7&gt;=FC26,CR$7&lt;=FD26),1,"")</x:f>
      </x:c>
      <x:c r="CS26" s="111" t="str">
        <x:f>IF(AND(CS$7&gt;=FC26,CS$7&lt;=FD26),1,"")</x:f>
      </x:c>
      <x:c r="CT26" s="111" t="str">
        <x:f>IF(AND(CT$7&gt;=FC26,CT$7&lt;=FD26),1,"")</x:f>
      </x:c>
      <x:c r="CU26" s="111" t="str">
        <x:f>IF(AND(CU$7&gt;=FC26,CU$7&lt;=FD26),1,"")</x:f>
      </x:c>
      <x:c r="CV26" s="111" t="str">
        <x:f>IF(AND(CV$7&gt;=FC26,CV$7&lt;=FD26),1,"")</x:f>
      </x:c>
      <x:c r="CW26" s="111" t="str">
        <x:f>IF(AND(CW$7&gt;=FC26,CW$7&lt;=FD26),1,"")</x:f>
      </x:c>
      <x:c r="CX26" s="111" t="str">
        <x:f>IF(AND(CX$7&gt;=FC26,CX$7&lt;=FD26),1,"")</x:f>
      </x:c>
      <x:c r="CY26" s="111" t="str">
        <x:f>IF(AND(CY$7&gt;=FC26,CY$7&lt;=FD26),1,"")</x:f>
      </x:c>
      <x:c r="CZ26" s="111" t="n">
        <x:f>IF(AND(CZ$7&gt;=FC26,CZ$7&lt;=FD26),1,"")</x:f>
        <x:v>1</x:v>
      </x:c>
      <x:c r="DA26" s="111" t="n">
        <x:f>IF(AND(DA$7&gt;=FC26,DA$7&lt;=FD26),1,"")</x:f>
        <x:v>1</x:v>
      </x:c>
      <x:c r="DB26" s="111" t="n">
        <x:f>IF(AND(DB$7&gt;=FC26,DB$7&lt;=FD26),1,"")</x:f>
        <x:v>1</x:v>
      </x:c>
      <x:c r="DC26" s="111" t="n">
        <x:f>IF(AND(DC$7&gt;=FC26,DC$7&lt;=FD26),1,"")</x:f>
        <x:v>1</x:v>
      </x:c>
      <x:c r="DD26" s="111" t="n">
        <x:f>IF(AND(DD$7&gt;=FC26,DD$7&lt;=FD26),1,"")</x:f>
        <x:v>1</x:v>
      </x:c>
      <x:c r="DE26" s="111" t="n">
        <x:f>IF(AND(DE$7&gt;=FC26,DE$7&lt;=FD26),1,"")</x:f>
        <x:v>1</x:v>
      </x:c>
      <x:c r="DF26" s="111" t="n">
        <x:f>IF(AND(DF$7&gt;=FC26,DF$7&lt;=FD26),1,"")</x:f>
        <x:v>1</x:v>
      </x:c>
      <x:c r="DG26" s="111" t="n">
        <x:f>IF(AND(DG$7&gt;=FC26,DG$7&lt;=FD26),1,"")</x:f>
        <x:v>1</x:v>
      </x:c>
      <x:c r="DH26" s="111" t="str">
        <x:f>IF(AND(DH$7&gt;=FC26,DH$7&lt;=FD26),1,"")</x:f>
      </x:c>
      <x:c r="DI26" s="111" t="str">
        <x:f>IF(AND(DI$7&gt;=FC26,DI$7&lt;=FD26),1,"")</x:f>
      </x:c>
      <x:c r="DJ26" s="111" t="str">
        <x:f>IF(AND(DJ$7&gt;=FC26,DJ$7&lt;=FD26),1,"")</x:f>
      </x:c>
      <x:c r="DK26" s="111" t="str">
        <x:f>IF(AND(DK$7&gt;=FC26,DK$7&lt;=FD26),1,"")</x:f>
      </x:c>
      <x:c r="DL26" s="111" t="str">
        <x:f>IF(AND(DL$7&gt;=FC26,DL$7&lt;=FD26),1,"")</x:f>
      </x:c>
      <x:c r="DM26" s="111" t="str">
        <x:f>IF(AND(DM$7&gt;=FC26,DM$7&lt;=FD26),1,"")</x:f>
      </x:c>
      <x:c r="DN26" s="111" t="str">
        <x:f>IF(AND(DN$7&gt;=FC26,DN$7&lt;=FD26),1,"")</x:f>
      </x:c>
      <x:c r="DO26" s="111" t="str">
        <x:f>IF(AND(DO$7&gt;=FC26,DO$7&lt;=FD26),1,"")</x:f>
      </x:c>
      <x:c r="DP26" s="111" t="str">
        <x:f>IF(AND(DP$7&gt;=FC26,DP$7&lt;=FD26),1,"")</x:f>
      </x:c>
      <x:c r="DQ26" s="111" t="str">
        <x:f>IF(AND(DQ$7&gt;=FC26,DQ$7&lt;=FD26),1,"")</x:f>
      </x:c>
      <x:c r="DR26" s="111" t="str">
        <x:f>IF(AND(DR$7&gt;=FC26,DR$7&lt;=FD26),1,"")</x:f>
      </x:c>
      <x:c r="DS26" s="111" t="str">
        <x:f>IF(AND(DS$7&gt;=FC26,DS$7&lt;=FD26),1,"")</x:f>
      </x:c>
      <x:c r="DT26" s="111" t="str">
        <x:f>IF(AND(DT$7&gt;=FC26,DT$7&lt;=FD26),1,"")</x:f>
      </x:c>
      <x:c r="DU26" s="111" t="str">
        <x:f>IF(AND(DU$7&gt;=FC26,DU$7&lt;=FD26),1,"")</x:f>
      </x:c>
      <x:c r="DV26" s="111" t="str">
        <x:f>IF(AND(DV$7&gt;=FC26,DV$7&lt;=FD26),1,"")</x:f>
      </x:c>
      <x:c r="DW26" s="111" t="str">
        <x:f>IF(AND(DW$7&gt;=FC26,DW$7&lt;=FD26),1,"")</x:f>
      </x:c>
      <x:c r="DX26" s="111" t="str">
        <x:f>IF(AND(DX$7&gt;=FC26,DX$7&lt;=FD26),1,"")</x:f>
      </x:c>
      <x:c r="DY26" s="111" t="str">
        <x:f>IF(AND(DY$7&gt;=FC26,DY$7&lt;=FD26),1,"")</x:f>
      </x:c>
      <x:c r="DZ26" s="111" t="str">
        <x:f>IF(AND(DZ$7&gt;=FC26,DZ$7&lt;=FD26),1,"")</x:f>
      </x:c>
      <x:c r="EA26" s="111" t="str">
        <x:f>IF(AND(EA$7&gt;=FC26,EA$7&lt;=FD26),1,"")</x:f>
      </x:c>
      <x:c r="EB26" s="111" t="str">
        <x:f>IF(AND(EB$7&gt;=FC26,EB$7&lt;=FD26),1,"")</x:f>
      </x:c>
      <x:c r="EC26" s="111" t="str">
        <x:f>IF(AND(EC$7&gt;=FC26,EC$7&lt;=FD26),1,"")</x:f>
      </x:c>
      <x:c r="ED26" s="111" t="str">
        <x:f>IF(AND(ED$7&gt;=FC26,ED$7&lt;=FD26),1,"")</x:f>
      </x:c>
      <x:c r="EE26" s="111" t="str">
        <x:f>IF(AND(EE$7&gt;=FC26,EE$7&lt;=FD26),1,"")</x:f>
      </x:c>
      <x:c r="EF26" s="111" t="str">
        <x:f>IF(AND(EF$7&gt;=FC26,EF$7&lt;=FD26),1,"")</x:f>
      </x:c>
      <x:c r="EG26" s="111" t="str">
        <x:f>IF(AND(EG$7&gt;=FC26,EG$7&lt;=FD26),1,"")</x:f>
      </x:c>
      <x:c r="EH26" s="111" t="str">
        <x:f>IF(AND(EH$7&gt;=FC26,EH$7&lt;=FD26),1,"")</x:f>
      </x:c>
      <x:c r="EI26" s="111" t="str">
        <x:f>IF(AND(EI$7&gt;=FC26,EI$7&lt;=FD26),1,"")</x:f>
      </x:c>
      <x:c r="EJ26" s="111" t="str">
        <x:f>IF(AND(EJ$7&gt;=FC26,EJ$7&lt;=FD26),1,"")</x:f>
      </x:c>
      <x:c r="EK26" s="111" t="str">
        <x:f>IF(AND(EK$7&gt;=FC26,EK$7&lt;=FD26),1,"")</x:f>
      </x:c>
      <x:c r="EL26" s="111" t="str">
        <x:f>IF(AND(EL$7&gt;=FC26,EL$7&lt;=FD26),1,"")</x:f>
      </x:c>
      <x:c r="EM26" s="111" t="str">
        <x:f>IF(AND(EM$7&gt;=FC26,EM$7&lt;=FD26),1,"")</x:f>
      </x:c>
      <x:c r="EN26" s="111" t="str">
        <x:f>IF(AND(EN$7&gt;=FC26,EN$7&lt;=FD26),1,"")</x:f>
      </x:c>
      <x:c r="EO26" s="111" t="str">
        <x:f>IF(AND(EO$7&gt;=FC26,EO$7&lt;=FD26),1,"")</x:f>
      </x:c>
      <x:c r="EP26" s="111" t="str">
        <x:f>IF(AND(EP$7&gt;=FC26,EP$7&lt;=FD26),1,"")</x:f>
      </x:c>
      <x:c r="EQ26" s="111" t="str">
        <x:f>IF(AND(EQ$7&gt;=FC26,EQ$7&lt;=FD26),1,"")</x:f>
      </x:c>
      <x:c r="ER26" s="111" t="str">
        <x:f>IF(AND(ER$7&gt;=FC26,ER$7&lt;=FD26),1,"")</x:f>
      </x:c>
      <x:c r="ES26" s="111" t="str">
        <x:f>IF(AND(ES$7&gt;=FC26,ES$7&lt;=FD26),1,"")</x:f>
      </x:c>
      <x:c r="ET26" s="111" t="str">
        <x:f>IF(AND(ET$7&gt;=FC26,ET$7&lt;=FD26),1,"")</x:f>
      </x:c>
      <x:c r="EU26" s="111" t="str">
        <x:f>IF(AND(EU$7&gt;=FC26,EU$7&lt;=FD26),1,"")</x:f>
      </x:c>
      <x:c r="EV26" s="111" t="str">
        <x:f>IF(AND(EV$7&gt;=FC26,EV$7&lt;=FD26),1,"")</x:f>
      </x:c>
      <x:c r="EW26" s="111" t="str">
        <x:f>IF(AND(EW$7&gt;=FC26,EW$7&lt;=FD26),1,"")</x:f>
      </x:c>
      <x:c r="EX26" s="111" t="str">
        <x:f>IF(AND(EX$7&gt;=FC26,EX$7&lt;=FD26),1,"")</x:f>
      </x:c>
      <x:c r="EY26" s="111" t="str">
        <x:f>IF(AND(EY$7&gt;=FC26,EY$7&lt;=FD26),1,"")</x:f>
      </x:c>
      <x:c r="EZ26" s="111" t="str">
        <x:f>IF(AND(EZ$7&gt;=FC26,EZ$7&lt;=FD26),1,"")</x:f>
      </x:c>
      <x:c r="FA26" s="111" t="str">
        <x:f>IF(AND(FA$7&gt;=FC26,FA$7&lt;=FD26),1,"")</x:f>
      </x:c>
      <x:c r="FB26" s="111" t="str">
        <x:f>IF(AND(FB$7&gt;=FC26,FB$7&lt;=FD26),1,"")</x:f>
      </x:c>
      <x:c r="FC26" t="n">
        <x:f>'07_Presupuesto'!F189-'14_Parametros'!$B$5+1</x:f>
        <x:v>96</x:v>
      </x:c>
      <x:c r="FD26" t="n">
        <x:f>'07_Presupuesto'!G189-'14_Parametros'!$B$5+1</x:f>
        <x:v>103</x:v>
      </x:c>
      <x:c r="FE26" s="98" t="n">
        <x:f>'07_Presupuesto'!E189</x:f>
        <x:v>0.022207338996792274</x:v>
      </x:c>
    </x:row>
    <x:row r="27" ht="22.950000762939453" customHeight="1">
      <x:c r="B27" s="107" t="s">
        <x:v>364</x:v>
      </x:c>
      <x:c r="C27" s="107"/>
      <x:c r="D27" s="107"/>
      <x:c r="E27" s="107"/>
      <x:c r="F27" s="107"/>
      <x:c r="G27" s="107"/>
      <x:c r="H27" s="107"/>
      <x:c r="I27" s="107"/>
      <x:c r="J27" s="107"/>
      <x:c r="K27" s="107"/>
      <x:c r="L27" s="107"/>
      <x:c r="M27" s="107"/>
      <x:c r="N27" s="107"/>
      <x:c r="O27" s="107"/>
      <x:c r="P27" s="107"/>
      <x:c r="Q27" s="107"/>
      <x:c r="R27" s="107"/>
      <x:c r="S27" s="107"/>
      <x:c r="T27" s="107"/>
      <x:c r="U27" s="107"/>
      <x:c r="V27" s="107"/>
      <x:c r="W27" s="107"/>
      <x:c r="X27" s="107"/>
      <x:c r="Y27" s="107"/>
      <x:c r="Z27" s="107"/>
      <x:c r="AA27" s="107"/>
      <x:c r="AB27" s="107"/>
      <x:c r="AC27" s="107"/>
      <x:c r="AD27" s="107"/>
      <x:c r="AE27" s="107"/>
      <x:c r="AF27" s="107"/>
      <x:c r="AG27" s="107"/>
      <x:c r="AH27" s="107"/>
      <x:c r="AI27" s="107"/>
      <x:c r="AJ27" s="107"/>
      <x:c r="AK27" s="107"/>
      <x:c r="AL27" s="107"/>
      <x:c r="AM27" s="107"/>
      <x:c r="AN27" s="107"/>
      <x:c r="AO27" s="107"/>
      <x:c r="AP27" s="107"/>
      <x:c r="AQ27" s="107"/>
      <x:c r="AR27" s="107"/>
      <x:c r="AS27" s="107"/>
      <x:c r="AT27" s="107"/>
      <x:c r="AU27" s="107"/>
      <x:c r="AV27" s="107"/>
      <x:c r="AW27" s="107"/>
      <x:c r="AX27" s="107"/>
      <x:c r="AY27" s="107"/>
      <x:c r="AZ27" s="107"/>
      <x:c r="BA27" s="107"/>
      <x:c r="BB27" s="107"/>
      <x:c r="BC27" s="107"/>
      <x:c r="BD27" s="107"/>
      <x:c r="BE27" s="107"/>
      <x:c r="BF27" s="107"/>
      <x:c r="BG27" s="107"/>
      <x:c r="BH27" s="107"/>
      <x:c r="BI27" s="107"/>
      <x:c r="BJ27" s="107"/>
      <x:c r="BK27" s="107"/>
      <x:c r="BL27" s="107"/>
      <x:c r="BM27" s="107"/>
      <x:c r="BN27" s="107"/>
      <x:c r="BO27" s="107"/>
      <x:c r="BP27" s="107"/>
      <x:c r="BQ27" s="107"/>
      <x:c r="BR27" s="107"/>
      <x:c r="BS27" s="107"/>
      <x:c r="BT27" s="107"/>
      <x:c r="BU27" s="107"/>
      <x:c r="BV27" s="107"/>
      <x:c r="BW27" s="107"/>
      <x:c r="BX27" s="107"/>
      <x:c r="BY27" s="107"/>
      <x:c r="BZ27" s="107"/>
      <x:c r="CA27" s="107"/>
      <x:c r="CB27" s="107"/>
      <x:c r="CC27" s="107"/>
      <x:c r="CD27" s="107"/>
      <x:c r="CE27" s="107"/>
      <x:c r="CF27" s="107"/>
      <x:c r="CG27" s="107"/>
      <x:c r="CH27" s="107"/>
      <x:c r="CI27" s="107"/>
      <x:c r="CJ27" s="107"/>
      <x:c r="CK27" s="107"/>
      <x:c r="CL27" s="107"/>
      <x:c r="CM27" s="107"/>
      <x:c r="CN27" s="107"/>
      <x:c r="CO27" s="107"/>
      <x:c r="CP27" s="107"/>
      <x:c r="CQ27" s="107"/>
      <x:c r="CR27" s="107"/>
      <x:c r="CS27" s="107"/>
      <x:c r="CT27" s="107"/>
      <x:c r="CU27" s="107"/>
      <x:c r="CV27" s="107"/>
      <x:c r="CW27" s="107"/>
      <x:c r="CX27" s="107"/>
      <x:c r="CY27" s="107"/>
      <x:c r="CZ27" s="107"/>
      <x:c r="DA27" s="107"/>
      <x:c r="DB27" s="107"/>
      <x:c r="DC27" s="107"/>
      <x:c r="DD27" s="107"/>
      <x:c r="DE27" s="107"/>
      <x:c r="DF27" s="107"/>
      <x:c r="DG27" s="107"/>
      <x:c r="DH27" s="107"/>
      <x:c r="DI27" s="107"/>
      <x:c r="DJ27" s="107"/>
      <x:c r="DK27" s="107"/>
      <x:c r="DL27" s="107"/>
      <x:c r="DM27" s="107"/>
      <x:c r="DN27" s="107"/>
      <x:c r="DO27" s="107"/>
      <x:c r="DP27" s="107"/>
      <x:c r="DQ27" s="107"/>
      <x:c r="DR27" s="107"/>
      <x:c r="DS27" s="107"/>
      <x:c r="DT27" s="107"/>
      <x:c r="DU27" s="107"/>
      <x:c r="DV27" s="107"/>
      <x:c r="DW27" s="107"/>
      <x:c r="DX27" s="107"/>
      <x:c r="DY27" s="107"/>
      <x:c r="DZ27" s="107"/>
      <x:c r="EA27" s="107"/>
      <x:c r="EB27" s="107"/>
      <x:c r="EC27" s="107"/>
      <x:c r="ED27" s="107"/>
      <x:c r="EE27" s="107"/>
      <x:c r="EF27" s="107"/>
      <x:c r="EG27" s="107"/>
      <x:c r="EH27" s="107"/>
      <x:c r="EI27" s="107"/>
      <x:c r="EJ27" s="107"/>
      <x:c r="EK27" s="107"/>
      <x:c r="EL27" s="107"/>
      <x:c r="EM27" s="107"/>
      <x:c r="EN27" s="107"/>
      <x:c r="EO27" s="107"/>
      <x:c r="EP27" s="107"/>
      <x:c r="EQ27" s="107"/>
      <x:c r="ER27" s="107"/>
      <x:c r="ES27" s="107"/>
      <x:c r="ET27" s="107"/>
      <x:c r="EU27" s="107"/>
      <x:c r="EV27" s="107"/>
      <x:c r="EW27" s="107"/>
      <x:c r="EX27" s="107"/>
      <x:c r="EY27" s="107"/>
      <x:c r="EZ27" s="107"/>
      <x:c r="FA27" s="107"/>
      <x:c r="FB27" s="107"/>
      <x:c r="FE27" s="98"/>
    </x:row>
    <x:row r="28" ht="22.049999237060547" customHeight="1">
      <x:c r="B28" t="str">
        <x:f>'04_CPM_Proyecto_Completo'!B22</x:f>
        <x:v>4.1</x:v>
      </x:c>
      <x:c r="C28" t="str">
        <x:f>'03_Rendimientos'!C22</x:f>
        <x:v>Revestimientos interiores</x:v>
      </x:c>
      <x:c r="D28" t="str">
        <x:f>'03_Rendimientos'!E22</x:f>
        <x:v>m2</x:v>
      </x:c>
      <x:c r="E28" s="90" t="n">
        <x:f>'03_Rendimientos'!D22</x:f>
        <x:v>420</x:v>
      </x:c>
      <x:c r="F28" s="90" t="n">
        <x:f t="shared" ref="F28:F33" si="151">IFERROR(G28/E28,0)</x:f>
        <x:v>10989.285714285714</x:v>
      </x:c>
      <x:c r="G28" s="90" t="n">
        <x:f>'07_Presupuesto'!D190*(1+'14_Parametros'!B8)</x:f>
        <x:v>4615500</x:v>
      </x:c>
      <x:c r="H28" t="n">
        <x:f>'03_Rendimientos'!K22</x:f>
        <x:v>16</x:v>
      </x:c>
      <x:c r="I28" s="108" t="str">
        <x:f t="shared" ref="I28:I33" si="152">IF(AND(I$7&gt;=FC28,I$7&lt;=FD28),1,"")</x:f>
      </x:c>
      <x:c r="J28" s="108" t="str">
        <x:f t="shared" ref="J28:J33" si="153">IF(AND(J$7&gt;=FC28,J$7&lt;=FD28),1,"")</x:f>
      </x:c>
      <x:c r="K28" s="108" t="str">
        <x:f t="shared" ref="K28:K33" si="154">IF(AND(K$7&gt;=FC28,K$7&lt;=FD28),1,"")</x:f>
      </x:c>
      <x:c r="L28" s="108" t="str">
        <x:f t="shared" ref="L28:L33" si="155">IF(AND(L$7&gt;=FC28,L$7&lt;=FD28),1,"")</x:f>
      </x:c>
      <x:c r="M28" s="108" t="str">
        <x:f t="shared" ref="M28:M33" si="156">IF(AND(M$7&gt;=FC28,M$7&lt;=FD28),1,"")</x:f>
      </x:c>
      <x:c r="N28" s="108" t="str">
        <x:f t="shared" ref="N28:N33" si="157">IF(AND(N$7&gt;=FC28,N$7&lt;=FD28),1,"")</x:f>
      </x:c>
      <x:c r="O28" s="108" t="str">
        <x:f t="shared" ref="O28:O33" si="158">IF(AND(O$7&gt;=FC28,O$7&lt;=FD28),1,"")</x:f>
      </x:c>
      <x:c r="P28" s="108" t="str">
        <x:f t="shared" ref="P28:P33" si="159">IF(AND(P$7&gt;=FC28,P$7&lt;=FD28),1,"")</x:f>
      </x:c>
      <x:c r="Q28" s="108" t="str">
        <x:f t="shared" ref="Q28:Q33" si="160">IF(AND(Q$7&gt;=FC28,Q$7&lt;=FD28),1,"")</x:f>
      </x:c>
      <x:c r="R28" s="108" t="str">
        <x:f t="shared" ref="R28:R33" si="161">IF(AND(R$7&gt;=FC28,R$7&lt;=FD28),1,"")</x:f>
      </x:c>
      <x:c r="S28" s="108" t="str">
        <x:f t="shared" ref="S28:S33" si="162">IF(AND(S$7&gt;=FC28,S$7&lt;=FD28),1,"")</x:f>
      </x:c>
      <x:c r="T28" s="108" t="str">
        <x:f t="shared" ref="T28:T33" si="163">IF(AND(T$7&gt;=FC28,T$7&lt;=FD28),1,"")</x:f>
      </x:c>
      <x:c r="U28" s="108" t="str">
        <x:f t="shared" ref="U28:U33" si="164">IF(AND(U$7&gt;=FC28,U$7&lt;=FD28),1,"")</x:f>
      </x:c>
      <x:c r="V28" s="108" t="str">
        <x:f t="shared" ref="V28:V33" si="165">IF(AND(V$7&gt;=FC28,V$7&lt;=FD28),1,"")</x:f>
      </x:c>
      <x:c r="W28" s="108" t="str">
        <x:f t="shared" ref="W28:W33" si="166">IF(AND(W$7&gt;=FC28,W$7&lt;=FD28),1,"")</x:f>
      </x:c>
      <x:c r="X28" s="108" t="str">
        <x:f t="shared" ref="X28:X33" si="167">IF(AND(X$7&gt;=FC28,X$7&lt;=FD28),1,"")</x:f>
      </x:c>
      <x:c r="Y28" s="108" t="str">
        <x:f t="shared" ref="Y28:Y33" si="168">IF(AND(Y$7&gt;=FC28,Y$7&lt;=FD28),1,"")</x:f>
      </x:c>
      <x:c r="Z28" s="108" t="str">
        <x:f t="shared" ref="Z28:Z33" si="169">IF(AND(Z$7&gt;=FC28,Z$7&lt;=FD28),1,"")</x:f>
      </x:c>
      <x:c r="AA28" s="108" t="str">
        <x:f t="shared" ref="AA28:AA33" si="170">IF(AND(AA$7&gt;=FC28,AA$7&lt;=FD28),1,"")</x:f>
      </x:c>
      <x:c r="AB28" s="108" t="str">
        <x:f t="shared" ref="AB28:AB33" si="171">IF(AND(AB$7&gt;=FC28,AB$7&lt;=FD28),1,"")</x:f>
      </x:c>
      <x:c r="AC28" s="108" t="str">
        <x:f t="shared" ref="AC28:AC33" si="172">IF(AND(AC$7&gt;=FC28,AC$7&lt;=FD28),1,"")</x:f>
      </x:c>
      <x:c r="AD28" s="108" t="str">
        <x:f t="shared" ref="AD28:AD33" si="173">IF(AND(AD$7&gt;=FC28,AD$7&lt;=FD28),1,"")</x:f>
      </x:c>
      <x:c r="AE28" s="108" t="str">
        <x:f t="shared" ref="AE28:AE33" si="174">IF(AND(AE$7&gt;=FC28,AE$7&lt;=FD28),1,"")</x:f>
      </x:c>
      <x:c r="AF28" s="108" t="str">
        <x:f t="shared" ref="AF28:AF33" si="175">IF(AND(AF$7&gt;=FC28,AF$7&lt;=FD28),1,"")</x:f>
      </x:c>
      <x:c r="AG28" s="108" t="str">
        <x:f t="shared" ref="AG28:AG33" si="176">IF(AND(AG$7&gt;=FC28,AG$7&lt;=FD28),1,"")</x:f>
      </x:c>
      <x:c r="AH28" s="108" t="str">
        <x:f t="shared" ref="AH28:AH33" si="177">IF(AND(AH$7&gt;=FC28,AH$7&lt;=FD28),1,"")</x:f>
      </x:c>
      <x:c r="AI28" s="108" t="str">
        <x:f t="shared" ref="AI28:AI33" si="178">IF(AND(AI$7&gt;=FC28,AI$7&lt;=FD28),1,"")</x:f>
      </x:c>
      <x:c r="AJ28" s="108" t="str">
        <x:f t="shared" ref="AJ28:AJ33" si="179">IF(AND(AJ$7&gt;=FC28,AJ$7&lt;=FD28),1,"")</x:f>
      </x:c>
      <x:c r="AK28" s="108" t="str">
        <x:f t="shared" ref="AK28:AK33" si="180">IF(AND(AK$7&gt;=FC28,AK$7&lt;=FD28),1,"")</x:f>
      </x:c>
      <x:c r="AL28" s="108" t="str">
        <x:f t="shared" ref="AL28:AL33" si="181">IF(AND(AL$7&gt;=FC28,AL$7&lt;=FD28),1,"")</x:f>
      </x:c>
      <x:c r="AM28" s="108" t="str">
        <x:f t="shared" ref="AM28:AM33" si="182">IF(AND(AM$7&gt;=FC28,AM$7&lt;=FD28),1,"")</x:f>
      </x:c>
      <x:c r="AN28" s="108" t="str">
        <x:f t="shared" ref="AN28:AN33" si="183">IF(AND(AN$7&gt;=FC28,AN$7&lt;=FD28),1,"")</x:f>
      </x:c>
      <x:c r="AO28" s="108" t="str">
        <x:f t="shared" ref="AO28:AO33" si="184">IF(AND(AO$7&gt;=FC28,AO$7&lt;=FD28),1,"")</x:f>
      </x:c>
      <x:c r="AP28" s="108" t="str">
        <x:f t="shared" ref="AP28:AP33" si="185">IF(AND(AP$7&gt;=FC28,AP$7&lt;=FD28),1,"")</x:f>
      </x:c>
      <x:c r="AQ28" s="108" t="str">
        <x:f t="shared" ref="AQ28:AQ33" si="186">IF(AND(AQ$7&gt;=FC28,AQ$7&lt;=FD28),1,"")</x:f>
      </x:c>
      <x:c r="AR28" s="108" t="str">
        <x:f t="shared" ref="AR28:AR33" si="187">IF(AND(AR$7&gt;=FC28,AR$7&lt;=FD28),1,"")</x:f>
      </x:c>
      <x:c r="AS28" s="108" t="str">
        <x:f t="shared" ref="AS28:AS33" si="188">IF(AND(AS$7&gt;=FC28,AS$7&lt;=FD28),1,"")</x:f>
      </x:c>
      <x:c r="AT28" s="108" t="str">
        <x:f t="shared" ref="AT28:AT33" si="189">IF(AND(AT$7&gt;=FC28,AT$7&lt;=FD28),1,"")</x:f>
      </x:c>
      <x:c r="AU28" s="108" t="str">
        <x:f t="shared" ref="AU28:AU33" si="190">IF(AND(AU$7&gt;=FC28,AU$7&lt;=FD28),1,"")</x:f>
      </x:c>
      <x:c r="AV28" s="108" t="str">
        <x:f t="shared" ref="AV28:AV33" si="191">IF(AND(AV$7&gt;=FC28,AV$7&lt;=FD28),1,"")</x:f>
      </x:c>
      <x:c r="AW28" s="108" t="str">
        <x:f t="shared" ref="AW28:AW33" si="192">IF(AND(AW$7&gt;=FC28,AW$7&lt;=FD28),1,"")</x:f>
      </x:c>
      <x:c r="AX28" s="108" t="str">
        <x:f t="shared" ref="AX28:AX33" si="193">IF(AND(AX$7&gt;=FC28,AX$7&lt;=FD28),1,"")</x:f>
      </x:c>
      <x:c r="AY28" s="108" t="str">
        <x:f t="shared" ref="AY28:AY33" si="194">IF(AND(AY$7&gt;=FC28,AY$7&lt;=FD28),1,"")</x:f>
      </x:c>
      <x:c r="AZ28" s="108" t="str">
        <x:f t="shared" ref="AZ28:AZ33" si="195">IF(AND(AZ$7&gt;=FC28,AZ$7&lt;=FD28),1,"")</x:f>
      </x:c>
      <x:c r="BA28" s="108" t="str">
        <x:f t="shared" ref="BA28:BA33" si="196">IF(AND(BA$7&gt;=FC28,BA$7&lt;=FD28),1,"")</x:f>
      </x:c>
      <x:c r="BB28" s="108" t="str">
        <x:f t="shared" ref="BB28:BB33" si="197">IF(AND(BB$7&gt;=FC28,BB$7&lt;=FD28),1,"")</x:f>
      </x:c>
      <x:c r="BC28" s="108" t="str">
        <x:f t="shared" ref="BC28:BC33" si="198">IF(AND(BC$7&gt;=FC28,BC$7&lt;=FD28),1,"")</x:f>
      </x:c>
      <x:c r="BD28" s="108" t="str">
        <x:f t="shared" ref="BD28:BD33" si="199">IF(AND(BD$7&gt;=FC28,BD$7&lt;=FD28),1,"")</x:f>
      </x:c>
      <x:c r="BE28" s="108" t="str">
        <x:f t="shared" ref="BE28:BE33" si="200">IF(AND(BE$7&gt;=FC28,BE$7&lt;=FD28),1,"")</x:f>
      </x:c>
      <x:c r="BF28" s="108" t="str">
        <x:f t="shared" ref="BF28:BF33" si="201">IF(AND(BF$7&gt;=FC28,BF$7&lt;=FD28),1,"")</x:f>
      </x:c>
      <x:c r="BG28" s="108" t="str">
        <x:f t="shared" ref="BG28:BG33" si="202">IF(AND(BG$7&gt;=FC28,BG$7&lt;=FD28),1,"")</x:f>
      </x:c>
      <x:c r="BH28" s="108" t="str">
        <x:f t="shared" ref="BH28:BH33" si="203">IF(AND(BH$7&gt;=FC28,BH$7&lt;=FD28),1,"")</x:f>
      </x:c>
      <x:c r="BI28" s="108" t="str">
        <x:f t="shared" ref="BI28:BI33" si="204">IF(AND(BI$7&gt;=FC28,BI$7&lt;=FD28),1,"")</x:f>
      </x:c>
      <x:c r="BJ28" s="108" t="str">
        <x:f t="shared" ref="BJ28:BJ33" si="205">IF(AND(BJ$7&gt;=FC28,BJ$7&lt;=FD28),1,"")</x:f>
      </x:c>
      <x:c r="BK28" s="108" t="str">
        <x:f t="shared" ref="BK28:BK33" si="206">IF(AND(BK$7&gt;=FC28,BK$7&lt;=FD28),1,"")</x:f>
      </x:c>
      <x:c r="BL28" s="108" t="str">
        <x:f t="shared" ref="BL28:BL33" si="207">IF(AND(BL$7&gt;=FC28,BL$7&lt;=FD28),1,"")</x:f>
      </x:c>
      <x:c r="BM28" s="108" t="str">
        <x:f t="shared" ref="BM28:BM33" si="208">IF(AND(BM$7&gt;=FC28,BM$7&lt;=FD28),1,"")</x:f>
      </x:c>
      <x:c r="BN28" s="108" t="str">
        <x:f t="shared" ref="BN28:BN33" si="209">IF(AND(BN$7&gt;=FC28,BN$7&lt;=FD28),1,"")</x:f>
      </x:c>
      <x:c r="BO28" s="108" t="str">
        <x:f t="shared" ref="BO28:BO33" si="210">IF(AND(BO$7&gt;=FC28,BO$7&lt;=FD28),1,"")</x:f>
      </x:c>
      <x:c r="BP28" s="108" t="str">
        <x:f t="shared" ref="BP28:BP33" si="211">IF(AND(BP$7&gt;=FC28,BP$7&lt;=FD28),1,"")</x:f>
      </x:c>
      <x:c r="BQ28" s="108" t="str">
        <x:f t="shared" ref="BQ28:BQ33" si="212">IF(AND(BQ$7&gt;=FC28,BQ$7&lt;=FD28),1,"")</x:f>
      </x:c>
      <x:c r="BR28" s="108" t="str">
        <x:f t="shared" ref="BR28:BR33" si="213">IF(AND(BR$7&gt;=FC28,BR$7&lt;=FD28),1,"")</x:f>
      </x:c>
      <x:c r="BS28" s="108" t="str">
        <x:f t="shared" ref="BS28:BS33" si="214">IF(AND(BS$7&gt;=FC28,BS$7&lt;=FD28),1,"")</x:f>
      </x:c>
      <x:c r="BT28" s="108" t="str">
        <x:f t="shared" ref="BT28:BT33" si="215">IF(AND(BT$7&gt;=FC28,BT$7&lt;=FD28),1,"")</x:f>
      </x:c>
      <x:c r="BU28" s="108" t="str">
        <x:f t="shared" ref="BU28:BU33" si="216">IF(AND(BU$7&gt;=FC28,BU$7&lt;=FD28),1,"")</x:f>
      </x:c>
      <x:c r="BV28" s="108" t="str">
        <x:f t="shared" ref="BV28:BV33" si="217">IF(AND(BV$7&gt;=FC28,BV$7&lt;=FD28),1,"")</x:f>
      </x:c>
      <x:c r="BW28" s="108" t="str">
        <x:f t="shared" ref="BW28:BW33" si="218">IF(AND(BW$7&gt;=FC28,BW$7&lt;=FD28),1,"")</x:f>
      </x:c>
      <x:c r="BX28" s="108" t="str">
        <x:f t="shared" ref="BX28:BX33" si="219">IF(AND(BX$7&gt;=FC28,BX$7&lt;=FD28),1,"")</x:f>
      </x:c>
      <x:c r="BY28" s="108" t="str">
        <x:f t="shared" ref="BY28:BY33" si="220">IF(AND(BY$7&gt;=FC28,BY$7&lt;=FD28),1,"")</x:f>
      </x:c>
      <x:c r="BZ28" s="108" t="str">
        <x:f t="shared" ref="BZ28:BZ33" si="221">IF(AND(BZ$7&gt;=FC28,BZ$7&lt;=FD28),1,"")</x:f>
      </x:c>
      <x:c r="CA28" s="108" t="str">
        <x:f t="shared" ref="CA28:CA33" si="222">IF(AND(CA$7&gt;=FC28,CA$7&lt;=FD28),1,"")</x:f>
      </x:c>
      <x:c r="CB28" s="108" t="str">
        <x:f t="shared" ref="CB28:CB33" si="223">IF(AND(CB$7&gt;=FC28,CB$7&lt;=FD28),1,"")</x:f>
      </x:c>
      <x:c r="CC28" s="108" t="str">
        <x:f t="shared" ref="CC28:CC33" si="224">IF(AND(CC$7&gt;=FC28,CC$7&lt;=FD28),1,"")</x:f>
      </x:c>
      <x:c r="CD28" s="108" t="str">
        <x:f t="shared" ref="CD28:CD33" si="225">IF(AND(CD$7&gt;=FC28,CD$7&lt;=FD28),1,"")</x:f>
      </x:c>
      <x:c r="CE28" s="108" t="str">
        <x:f t="shared" ref="CE28:CE33" si="226">IF(AND(CE$7&gt;=FC28,CE$7&lt;=FD28),1,"")</x:f>
      </x:c>
      <x:c r="CF28" s="108" t="str">
        <x:f t="shared" ref="CF28:CF33" si="227">IF(AND(CF$7&gt;=FC28,CF$7&lt;=FD28),1,"")</x:f>
      </x:c>
      <x:c r="CG28" s="108" t="str">
        <x:f t="shared" ref="CG28:CG33" si="228">IF(AND(CG$7&gt;=FC28,CG$7&lt;=FD28),1,"")</x:f>
      </x:c>
      <x:c r="CH28" s="108" t="str">
        <x:f t="shared" ref="CH28:CH33" si="229">IF(AND(CH$7&gt;=FC28,CH$7&lt;=FD28),1,"")</x:f>
      </x:c>
      <x:c r="CI28" s="108" t="str">
        <x:f t="shared" ref="CI28:CI33" si="230">IF(AND(CI$7&gt;=FC28,CI$7&lt;=FD28),1,"")</x:f>
      </x:c>
      <x:c r="CJ28" s="108" t="str">
        <x:f t="shared" ref="CJ28:CJ33" si="231">IF(AND(CJ$7&gt;=FC28,CJ$7&lt;=FD28),1,"")</x:f>
      </x:c>
      <x:c r="CK28" s="108" t="str">
        <x:f t="shared" ref="CK28:CK33" si="232">IF(AND(CK$7&gt;=FC28,CK$7&lt;=FD28),1,"")</x:f>
      </x:c>
      <x:c r="CL28" s="108" t="str">
        <x:f t="shared" ref="CL28:CL33" si="233">IF(AND(CL$7&gt;=FC28,CL$7&lt;=FD28),1,"")</x:f>
      </x:c>
      <x:c r="CM28" s="108" t="str">
        <x:f t="shared" ref="CM28:CM33" si="234">IF(AND(CM$7&gt;=FC28,CM$7&lt;=FD28),1,"")</x:f>
      </x:c>
      <x:c r="CN28" s="108" t="str">
        <x:f t="shared" ref="CN28:CN33" si="235">IF(AND(CN$7&gt;=FC28,CN$7&lt;=FD28),1,"")</x:f>
      </x:c>
      <x:c r="CO28" s="108" t="str">
        <x:f t="shared" ref="CO28:CO33" si="236">IF(AND(CO$7&gt;=FC28,CO$7&lt;=FD28),1,"")</x:f>
      </x:c>
      <x:c r="CP28" s="108" t="str">
        <x:f t="shared" ref="CP28:CP33" si="237">IF(AND(CP$7&gt;=FC28,CP$7&lt;=FD28),1,"")</x:f>
      </x:c>
      <x:c r="CQ28" s="108" t="str">
        <x:f t="shared" ref="CQ28:CQ33" si="238">IF(AND(CQ$7&gt;=FC28,CQ$7&lt;=FD28),1,"")</x:f>
      </x:c>
      <x:c r="CR28" s="108" t="str">
        <x:f t="shared" ref="CR28:CR33" si="239">IF(AND(CR$7&gt;=FC28,CR$7&lt;=FD28),1,"")</x:f>
      </x:c>
      <x:c r="CS28" s="108" t="str">
        <x:f t="shared" ref="CS28:CS33" si="240">IF(AND(CS$7&gt;=FC28,CS$7&lt;=FD28),1,"")</x:f>
      </x:c>
      <x:c r="CT28" s="108" t="str">
        <x:f t="shared" ref="CT28:CT33" si="241">IF(AND(CT$7&gt;=FC28,CT$7&lt;=FD28),1,"")</x:f>
      </x:c>
      <x:c r="CU28" s="108" t="str">
        <x:f t="shared" ref="CU28:CU33" si="242">IF(AND(CU$7&gt;=FC28,CU$7&lt;=FD28),1,"")</x:f>
      </x:c>
      <x:c r="CV28" s="108" t="str">
        <x:f t="shared" ref="CV28:CV33" si="243">IF(AND(CV$7&gt;=FC28,CV$7&lt;=FD28),1,"")</x:f>
      </x:c>
      <x:c r="CW28" s="108" t="str">
        <x:f t="shared" ref="CW28:CW33" si="244">IF(AND(CW$7&gt;=FC28,CW$7&lt;=FD28),1,"")</x:f>
      </x:c>
      <x:c r="CX28" s="108" t="str">
        <x:f t="shared" ref="CX28:CX33" si="245">IF(AND(CX$7&gt;=FC28,CX$7&lt;=FD28),1,"")</x:f>
      </x:c>
      <x:c r="CY28" s="108" t="str">
        <x:f t="shared" ref="CY28:CY33" si="246">IF(AND(CY$7&gt;=FC28,CY$7&lt;=FD28),1,"")</x:f>
      </x:c>
      <x:c r="CZ28" s="108" t="n">
        <x:f t="shared" ref="CZ28:CZ33" si="247">IF(AND(CZ$7&gt;=FC28,CZ$7&lt;=FD28),1,"")</x:f>
        <x:v>1</x:v>
      </x:c>
      <x:c r="DA28" s="108" t="n">
        <x:f t="shared" ref="DA28:DA33" si="248">IF(AND(DA$7&gt;=FC28,DA$7&lt;=FD28),1,"")</x:f>
        <x:v>1</x:v>
      </x:c>
      <x:c r="DB28" s="108" t="n">
        <x:f t="shared" ref="DB28:DB33" si="249">IF(AND(DB$7&gt;=FC28,DB$7&lt;=FD28),1,"")</x:f>
        <x:v>1</x:v>
      </x:c>
      <x:c r="DC28" s="108" t="n">
        <x:f t="shared" ref="DC28:DC33" si="250">IF(AND(DC$7&gt;=FC28,DC$7&lt;=FD28),1,"")</x:f>
        <x:v>1</x:v>
      </x:c>
      <x:c r="DD28" s="108" t="n">
        <x:f t="shared" ref="DD28:DD33" si="251">IF(AND(DD$7&gt;=FC28,DD$7&lt;=FD28),1,"")</x:f>
        <x:v>1</x:v>
      </x:c>
      <x:c r="DE28" s="108" t="n">
        <x:f t="shared" ref="DE28:DE33" si="252">IF(AND(DE$7&gt;=FC28,DE$7&lt;=FD28),1,"")</x:f>
        <x:v>1</x:v>
      </x:c>
      <x:c r="DF28" s="108" t="n">
        <x:f t="shared" ref="DF28:DF33" si="253">IF(AND(DF$7&gt;=FC28,DF$7&lt;=FD28),1,"")</x:f>
        <x:v>1</x:v>
      </x:c>
      <x:c r="DG28" s="108" t="n">
        <x:f t="shared" ref="DG28:DG33" si="254">IF(AND(DG$7&gt;=FC28,DG$7&lt;=FD28),1,"")</x:f>
        <x:v>1</x:v>
      </x:c>
      <x:c r="DH28" s="108" t="n">
        <x:f t="shared" ref="DH28:DH33" si="255">IF(AND(DH$7&gt;=FC28,DH$7&lt;=FD28),1,"")</x:f>
        <x:v>1</x:v>
      </x:c>
      <x:c r="DI28" s="108" t="n">
        <x:f t="shared" ref="DI28:DI33" si="256">IF(AND(DI$7&gt;=FC28,DI$7&lt;=FD28),1,"")</x:f>
        <x:v>1</x:v>
      </x:c>
      <x:c r="DJ28" s="108" t="n">
        <x:f t="shared" ref="DJ28:DJ33" si="257">IF(AND(DJ$7&gt;=FC28,DJ$7&lt;=FD28),1,"")</x:f>
        <x:v>1</x:v>
      </x:c>
      <x:c r="DK28" s="108" t="n">
        <x:f t="shared" ref="DK28:DK33" si="258">IF(AND(DK$7&gt;=FC28,DK$7&lt;=FD28),1,"")</x:f>
        <x:v>1</x:v>
      </x:c>
      <x:c r="DL28" s="108" t="n">
        <x:f t="shared" ref="DL28:DL33" si="259">IF(AND(DL$7&gt;=FC28,DL$7&lt;=FD28),1,"")</x:f>
        <x:v>1</x:v>
      </x:c>
      <x:c r="DM28" s="108" t="n">
        <x:f t="shared" ref="DM28:DM33" si="260">IF(AND(DM$7&gt;=FC28,DM$7&lt;=FD28),1,"")</x:f>
        <x:v>1</x:v>
      </x:c>
      <x:c r="DN28" s="108" t="n">
        <x:f t="shared" ref="DN28:DN33" si="261">IF(AND(DN$7&gt;=FC28,DN$7&lt;=FD28),1,"")</x:f>
        <x:v>1</x:v>
      </x:c>
      <x:c r="DO28" s="108" t="n">
        <x:f t="shared" ref="DO28:DO33" si="262">IF(AND(DO$7&gt;=FC28,DO$7&lt;=FD28),1,"")</x:f>
        <x:v>1</x:v>
      </x:c>
      <x:c r="DP28" s="108" t="str">
        <x:f t="shared" ref="DP28:DP33" si="263">IF(AND(DP$7&gt;=FC28,DP$7&lt;=FD28),1,"")</x:f>
      </x:c>
      <x:c r="DQ28" s="108" t="str">
        <x:f t="shared" ref="DQ28:DQ33" si="264">IF(AND(DQ$7&gt;=FC28,DQ$7&lt;=FD28),1,"")</x:f>
      </x:c>
      <x:c r="DR28" s="108" t="str">
        <x:f t="shared" ref="DR28:DR33" si="265">IF(AND(DR$7&gt;=FC28,DR$7&lt;=FD28),1,"")</x:f>
      </x:c>
      <x:c r="DS28" s="108" t="str">
        <x:f t="shared" ref="DS28:DS33" si="266">IF(AND(DS$7&gt;=FC28,DS$7&lt;=FD28),1,"")</x:f>
      </x:c>
      <x:c r="DT28" s="108" t="str">
        <x:f t="shared" ref="DT28:DT33" si="267">IF(AND(DT$7&gt;=FC28,DT$7&lt;=FD28),1,"")</x:f>
      </x:c>
      <x:c r="DU28" s="108" t="str">
        <x:f t="shared" ref="DU28:DU33" si="268">IF(AND(DU$7&gt;=FC28,DU$7&lt;=FD28),1,"")</x:f>
      </x:c>
      <x:c r="DV28" s="108" t="str">
        <x:f t="shared" ref="DV28:DV33" si="269">IF(AND(DV$7&gt;=FC28,DV$7&lt;=FD28),1,"")</x:f>
      </x:c>
      <x:c r="DW28" s="108" t="str">
        <x:f t="shared" ref="DW28:DW33" si="270">IF(AND(DW$7&gt;=FC28,DW$7&lt;=FD28),1,"")</x:f>
      </x:c>
      <x:c r="DX28" s="108" t="str">
        <x:f t="shared" ref="DX28:DX33" si="271">IF(AND(DX$7&gt;=FC28,DX$7&lt;=FD28),1,"")</x:f>
      </x:c>
      <x:c r="DY28" s="108" t="str">
        <x:f t="shared" ref="DY28:DY33" si="272">IF(AND(DY$7&gt;=FC28,DY$7&lt;=FD28),1,"")</x:f>
      </x:c>
      <x:c r="DZ28" s="108" t="str">
        <x:f t="shared" ref="DZ28:DZ33" si="273">IF(AND(DZ$7&gt;=FC28,DZ$7&lt;=FD28),1,"")</x:f>
      </x:c>
      <x:c r="EA28" s="108" t="str">
        <x:f t="shared" ref="EA28:EA33" si="274">IF(AND(EA$7&gt;=FC28,EA$7&lt;=FD28),1,"")</x:f>
      </x:c>
      <x:c r="EB28" s="108" t="str">
        <x:f t="shared" ref="EB28:EB33" si="275">IF(AND(EB$7&gt;=FC28,EB$7&lt;=FD28),1,"")</x:f>
      </x:c>
      <x:c r="EC28" s="108" t="str">
        <x:f t="shared" ref="EC28:EC33" si="276">IF(AND(EC$7&gt;=FC28,EC$7&lt;=FD28),1,"")</x:f>
      </x:c>
      <x:c r="ED28" s="108" t="str">
        <x:f t="shared" ref="ED28:ED33" si="277">IF(AND(ED$7&gt;=FC28,ED$7&lt;=FD28),1,"")</x:f>
      </x:c>
      <x:c r="EE28" s="108" t="str">
        <x:f t="shared" ref="EE28:EE33" si="278">IF(AND(EE$7&gt;=FC28,EE$7&lt;=FD28),1,"")</x:f>
      </x:c>
      <x:c r="EF28" s="108" t="str">
        <x:f t="shared" ref="EF28:EF33" si="279">IF(AND(EF$7&gt;=FC28,EF$7&lt;=FD28),1,"")</x:f>
      </x:c>
      <x:c r="EG28" s="108" t="str">
        <x:f t="shared" ref="EG28:EG33" si="280">IF(AND(EG$7&gt;=FC28,EG$7&lt;=FD28),1,"")</x:f>
      </x:c>
      <x:c r="EH28" s="108" t="str">
        <x:f t="shared" ref="EH28:EH33" si="281">IF(AND(EH$7&gt;=FC28,EH$7&lt;=FD28),1,"")</x:f>
      </x:c>
      <x:c r="EI28" s="108" t="str">
        <x:f t="shared" ref="EI28:EI33" si="282">IF(AND(EI$7&gt;=FC28,EI$7&lt;=FD28),1,"")</x:f>
      </x:c>
      <x:c r="EJ28" s="108" t="str">
        <x:f t="shared" ref="EJ28:EJ33" si="283">IF(AND(EJ$7&gt;=FC28,EJ$7&lt;=FD28),1,"")</x:f>
      </x:c>
      <x:c r="EK28" s="108" t="str">
        <x:f t="shared" ref="EK28:EK33" si="284">IF(AND(EK$7&gt;=FC28,EK$7&lt;=FD28),1,"")</x:f>
      </x:c>
      <x:c r="EL28" s="108" t="str">
        <x:f t="shared" ref="EL28:EL33" si="285">IF(AND(EL$7&gt;=FC28,EL$7&lt;=FD28),1,"")</x:f>
      </x:c>
      <x:c r="EM28" s="108" t="str">
        <x:f t="shared" ref="EM28:EM33" si="286">IF(AND(EM$7&gt;=FC28,EM$7&lt;=FD28),1,"")</x:f>
      </x:c>
      <x:c r="EN28" s="108" t="str">
        <x:f t="shared" ref="EN28:EN33" si="287">IF(AND(EN$7&gt;=FC28,EN$7&lt;=FD28),1,"")</x:f>
      </x:c>
      <x:c r="EO28" s="108" t="str">
        <x:f t="shared" ref="EO28:EO33" si="288">IF(AND(EO$7&gt;=FC28,EO$7&lt;=FD28),1,"")</x:f>
      </x:c>
      <x:c r="EP28" s="108" t="str">
        <x:f t="shared" ref="EP28:EP33" si="289">IF(AND(EP$7&gt;=FC28,EP$7&lt;=FD28),1,"")</x:f>
      </x:c>
      <x:c r="EQ28" s="108" t="str">
        <x:f t="shared" ref="EQ28:EQ33" si="290">IF(AND(EQ$7&gt;=FC28,EQ$7&lt;=FD28),1,"")</x:f>
      </x:c>
      <x:c r="ER28" s="108" t="str">
        <x:f t="shared" ref="ER28:ER33" si="291">IF(AND(ER$7&gt;=FC28,ER$7&lt;=FD28),1,"")</x:f>
      </x:c>
      <x:c r="ES28" s="108" t="str">
        <x:f t="shared" ref="ES28:ES33" si="292">IF(AND(ES$7&gt;=FC28,ES$7&lt;=FD28),1,"")</x:f>
      </x:c>
      <x:c r="ET28" s="108" t="str">
        <x:f t="shared" ref="ET28:ET33" si="293">IF(AND(ET$7&gt;=FC28,ET$7&lt;=FD28),1,"")</x:f>
      </x:c>
      <x:c r="EU28" s="108" t="str">
        <x:f t="shared" ref="EU28:EU33" si="294">IF(AND(EU$7&gt;=FC28,EU$7&lt;=FD28),1,"")</x:f>
      </x:c>
      <x:c r="EV28" s="108" t="str">
        <x:f t="shared" ref="EV28:EV33" si="295">IF(AND(EV$7&gt;=FC28,EV$7&lt;=FD28),1,"")</x:f>
      </x:c>
      <x:c r="EW28" s="108" t="str">
        <x:f t="shared" ref="EW28:EW33" si="296">IF(AND(EW$7&gt;=FC28,EW$7&lt;=FD28),1,"")</x:f>
      </x:c>
      <x:c r="EX28" s="108" t="str">
        <x:f t="shared" ref="EX28:EX33" si="297">IF(AND(EX$7&gt;=FC28,EX$7&lt;=FD28),1,"")</x:f>
      </x:c>
      <x:c r="EY28" s="108" t="str">
        <x:f t="shared" ref="EY28:EY33" si="298">IF(AND(EY$7&gt;=FC28,EY$7&lt;=FD28),1,"")</x:f>
      </x:c>
      <x:c r="EZ28" s="108" t="str">
        <x:f t="shared" ref="EZ28:EZ33" si="299">IF(AND(EZ$7&gt;=FC28,EZ$7&lt;=FD28),1,"")</x:f>
      </x:c>
      <x:c r="FA28" s="108" t="str">
        <x:f t="shared" ref="FA28:FA33" si="300">IF(AND(FA$7&gt;=FC28,FA$7&lt;=FD28),1,"")</x:f>
      </x:c>
      <x:c r="FB28" s="108" t="str">
        <x:f t="shared" ref="FB28:FB33" si="301">IF(AND(FB$7&gt;=FC28,FB$7&lt;=FD28),1,"")</x:f>
      </x:c>
      <x:c r="FC28" t="n">
        <x:f>'07_Presupuesto'!F190-'14_Parametros'!$B$5+1</x:f>
        <x:v>96</x:v>
      </x:c>
      <x:c r="FD28" t="n">
        <x:f>'07_Presupuesto'!G190-'14_Parametros'!$B$5+1</x:f>
        <x:v>111</x:v>
      </x:c>
      <x:c r="FE28" s="98" t="n">
        <x:f>'07_Presupuesto'!E190</x:f>
        <x:v>0.11658852973315943</x:v>
      </x:c>
    </x:row>
    <x:row r="29" ht="22.049999237060547" customHeight="1">
      <x:c r="B29" s="109" t="str">
        <x:f>'04_CPM_Proyecto_Completo'!B23</x:f>
        <x:v>4.2</x:v>
      </x:c>
      <x:c r="C29" s="109" t="str">
        <x:f>'03_Rendimientos'!C23</x:f>
        <x:v>Cielos y elementos complementarios</x:v>
      </x:c>
      <x:c r="D29" s="109" t="str">
        <x:f>'03_Rendimientos'!E23</x:f>
        <x:v>m2</x:v>
      </x:c>
      <x:c r="E29" s="110" t="n">
        <x:f>'03_Rendimientos'!D23</x:f>
        <x:v>190</x:v>
      </x:c>
      <x:c r="F29" s="110">
        <x:f t="shared" si="151"/>
        <x:v>16652.49342105263</x:v>
      </x:c>
      <x:c r="G29" s="110" t="n">
        <x:f>'07_Presupuesto'!D191*(1+'14_Parametros'!B8)</x:f>
        <x:v>3163973.7499999995</x:v>
      </x:c>
      <x:c r="H29" s="109" t="n">
        <x:f>'03_Rendimientos'!K23</x:f>
        <x:v>12</x:v>
      </x:c>
      <x:c r="I29" s="111" t="str">
        <x:f t="shared" si="152"/>
      </x:c>
      <x:c r="J29" s="111" t="str">
        <x:f t="shared" si="153"/>
      </x:c>
      <x:c r="K29" s="111" t="str">
        <x:f t="shared" si="154"/>
      </x:c>
      <x:c r="L29" s="111" t="str">
        <x:f t="shared" si="155"/>
      </x:c>
      <x:c r="M29" s="111" t="str">
        <x:f t="shared" si="156"/>
      </x:c>
      <x:c r="N29" s="111" t="str">
        <x:f t="shared" si="157"/>
      </x:c>
      <x:c r="O29" s="111" t="str">
        <x:f t="shared" si="158"/>
      </x:c>
      <x:c r="P29" s="111" t="str">
        <x:f t="shared" si="159"/>
      </x:c>
      <x:c r="Q29" s="111" t="str">
        <x:f t="shared" si="160"/>
      </x:c>
      <x:c r="R29" s="111" t="str">
        <x:f t="shared" si="161"/>
      </x:c>
      <x:c r="S29" s="111" t="str">
        <x:f t="shared" si="162"/>
      </x:c>
      <x:c r="T29" s="111" t="str">
        <x:f t="shared" si="163"/>
      </x:c>
      <x:c r="U29" s="111" t="str">
        <x:f t="shared" si="164"/>
      </x:c>
      <x:c r="V29" s="111" t="str">
        <x:f t="shared" si="165"/>
      </x:c>
      <x:c r="W29" s="111" t="str">
        <x:f t="shared" si="166"/>
      </x:c>
      <x:c r="X29" s="111" t="str">
        <x:f t="shared" si="167"/>
      </x:c>
      <x:c r="Y29" s="111" t="str">
        <x:f t="shared" si="168"/>
      </x:c>
      <x:c r="Z29" s="111" t="str">
        <x:f t="shared" si="169"/>
      </x:c>
      <x:c r="AA29" s="111" t="str">
        <x:f t="shared" si="170"/>
      </x:c>
      <x:c r="AB29" s="111" t="str">
        <x:f t="shared" si="171"/>
      </x:c>
      <x:c r="AC29" s="111" t="str">
        <x:f t="shared" si="172"/>
      </x:c>
      <x:c r="AD29" s="111" t="str">
        <x:f t="shared" si="173"/>
      </x:c>
      <x:c r="AE29" s="111" t="str">
        <x:f t="shared" si="174"/>
      </x:c>
      <x:c r="AF29" s="111" t="str">
        <x:f t="shared" si="175"/>
      </x:c>
      <x:c r="AG29" s="111" t="str">
        <x:f t="shared" si="176"/>
      </x:c>
      <x:c r="AH29" s="111" t="str">
        <x:f t="shared" si="177"/>
      </x:c>
      <x:c r="AI29" s="111" t="str">
        <x:f t="shared" si="178"/>
      </x:c>
      <x:c r="AJ29" s="111" t="str">
        <x:f t="shared" si="179"/>
      </x:c>
      <x:c r="AK29" s="111" t="str">
        <x:f t="shared" si="180"/>
      </x:c>
      <x:c r="AL29" s="111" t="str">
        <x:f t="shared" si="181"/>
      </x:c>
      <x:c r="AM29" s="111" t="str">
        <x:f t="shared" si="182"/>
      </x:c>
      <x:c r="AN29" s="111" t="str">
        <x:f t="shared" si="183"/>
      </x:c>
      <x:c r="AO29" s="111" t="str">
        <x:f t="shared" si="184"/>
      </x:c>
      <x:c r="AP29" s="111" t="str">
        <x:f t="shared" si="185"/>
      </x:c>
      <x:c r="AQ29" s="111" t="str">
        <x:f t="shared" si="186"/>
      </x:c>
      <x:c r="AR29" s="111" t="str">
        <x:f t="shared" si="187"/>
      </x:c>
      <x:c r="AS29" s="111" t="str">
        <x:f t="shared" si="188"/>
      </x:c>
      <x:c r="AT29" s="111" t="str">
        <x:f t="shared" si="189"/>
      </x:c>
      <x:c r="AU29" s="111" t="str">
        <x:f t="shared" si="190"/>
      </x:c>
      <x:c r="AV29" s="111" t="str">
        <x:f t="shared" si="191"/>
      </x:c>
      <x:c r="AW29" s="111" t="str">
        <x:f t="shared" si="192"/>
      </x:c>
      <x:c r="AX29" s="111" t="str">
        <x:f t="shared" si="193"/>
      </x:c>
      <x:c r="AY29" s="111" t="str">
        <x:f t="shared" si="194"/>
      </x:c>
      <x:c r="AZ29" s="111" t="str">
        <x:f t="shared" si="195"/>
      </x:c>
      <x:c r="BA29" s="111" t="str">
        <x:f t="shared" si="196"/>
      </x:c>
      <x:c r="BB29" s="111" t="str">
        <x:f t="shared" si="197"/>
      </x:c>
      <x:c r="BC29" s="111" t="str">
        <x:f t="shared" si="198"/>
      </x:c>
      <x:c r="BD29" s="111" t="str">
        <x:f t="shared" si="199"/>
      </x:c>
      <x:c r="BE29" s="111" t="str">
        <x:f t="shared" si="200"/>
      </x:c>
      <x:c r="BF29" s="111" t="str">
        <x:f t="shared" si="201"/>
      </x:c>
      <x:c r="BG29" s="111" t="str">
        <x:f t="shared" si="202"/>
      </x:c>
      <x:c r="BH29" s="111" t="str">
        <x:f t="shared" si="203"/>
      </x:c>
      <x:c r="BI29" s="111" t="str">
        <x:f t="shared" si="204"/>
      </x:c>
      <x:c r="BJ29" s="111" t="str">
        <x:f t="shared" si="205"/>
      </x:c>
      <x:c r="BK29" s="111" t="str">
        <x:f t="shared" si="206"/>
      </x:c>
      <x:c r="BL29" s="111" t="str">
        <x:f t="shared" si="207"/>
      </x:c>
      <x:c r="BM29" s="111" t="str">
        <x:f t="shared" si="208"/>
      </x:c>
      <x:c r="BN29" s="111" t="str">
        <x:f t="shared" si="209"/>
      </x:c>
      <x:c r="BO29" s="111" t="str">
        <x:f t="shared" si="210"/>
      </x:c>
      <x:c r="BP29" s="111" t="str">
        <x:f t="shared" si="211"/>
      </x:c>
      <x:c r="BQ29" s="111" t="str">
        <x:f t="shared" si="212"/>
      </x:c>
      <x:c r="BR29" s="111" t="str">
        <x:f t="shared" si="213"/>
      </x:c>
      <x:c r="BS29" s="111" t="str">
        <x:f t="shared" si="214"/>
      </x:c>
      <x:c r="BT29" s="111" t="str">
        <x:f t="shared" si="215"/>
      </x:c>
      <x:c r="BU29" s="111" t="str">
        <x:f t="shared" si="216"/>
      </x:c>
      <x:c r="BV29" s="111" t="str">
        <x:f t="shared" si="217"/>
      </x:c>
      <x:c r="BW29" s="111" t="str">
        <x:f t="shared" si="218"/>
      </x:c>
      <x:c r="BX29" s="111" t="str">
        <x:f t="shared" si="219"/>
      </x:c>
      <x:c r="BY29" s="111" t="str">
        <x:f t="shared" si="220"/>
      </x:c>
      <x:c r="BZ29" s="111" t="str">
        <x:f t="shared" si="221"/>
      </x:c>
      <x:c r="CA29" s="111" t="str">
        <x:f t="shared" si="222"/>
      </x:c>
      <x:c r="CB29" s="111" t="str">
        <x:f t="shared" si="223"/>
      </x:c>
      <x:c r="CC29" s="111" t="str">
        <x:f t="shared" si="224"/>
      </x:c>
      <x:c r="CD29" s="111" t="str">
        <x:f t="shared" si="225"/>
      </x:c>
      <x:c r="CE29" s="111" t="str">
        <x:f t="shared" si="226"/>
      </x:c>
      <x:c r="CF29" s="111" t="str">
        <x:f t="shared" si="227"/>
      </x:c>
      <x:c r="CG29" s="111" t="str">
        <x:f t="shared" si="228"/>
      </x:c>
      <x:c r="CH29" s="111" t="str">
        <x:f t="shared" si="229"/>
      </x:c>
      <x:c r="CI29" s="111" t="str">
        <x:f t="shared" si="230"/>
      </x:c>
      <x:c r="CJ29" s="111" t="str">
        <x:f t="shared" si="231"/>
      </x:c>
      <x:c r="CK29" s="111" t="str">
        <x:f t="shared" si="232"/>
      </x:c>
      <x:c r="CL29" s="111" t="str">
        <x:f t="shared" si="233"/>
      </x:c>
      <x:c r="CM29" s="111" t="str">
        <x:f t="shared" si="234"/>
      </x:c>
      <x:c r="CN29" s="111" t="str">
        <x:f t="shared" si="235"/>
      </x:c>
      <x:c r="CO29" s="111" t="str">
        <x:f t="shared" si="236"/>
      </x:c>
      <x:c r="CP29" s="111" t="str">
        <x:f t="shared" si="237"/>
      </x:c>
      <x:c r="CQ29" s="111" t="str">
        <x:f t="shared" si="238"/>
      </x:c>
      <x:c r="CR29" s="111" t="str">
        <x:f t="shared" si="239"/>
      </x:c>
      <x:c r="CS29" s="111" t="str">
        <x:f t="shared" si="240"/>
      </x:c>
      <x:c r="CT29" s="111" t="str">
        <x:f t="shared" si="241"/>
      </x:c>
      <x:c r="CU29" s="111" t="str">
        <x:f t="shared" si="242"/>
      </x:c>
      <x:c r="CV29" s="111" t="str">
        <x:f t="shared" si="243"/>
      </x:c>
      <x:c r="CW29" s="111" t="str">
        <x:f t="shared" si="244"/>
      </x:c>
      <x:c r="CX29" s="111" t="str">
        <x:f t="shared" si="245"/>
      </x:c>
      <x:c r="CY29" s="111" t="str">
        <x:f t="shared" si="246"/>
      </x:c>
      <x:c r="CZ29" s="111" t="str">
        <x:f t="shared" si="247"/>
      </x:c>
      <x:c r="DA29" s="111" t="str">
        <x:f t="shared" si="248"/>
      </x:c>
      <x:c r="DB29" s="111" t="str">
        <x:f t="shared" si="249"/>
      </x:c>
      <x:c r="DC29" s="111" t="str">
        <x:f t="shared" si="250"/>
      </x:c>
      <x:c r="DD29" s="111" t="str">
        <x:f t="shared" si="251"/>
      </x:c>
      <x:c r="DE29" s="111" t="str">
        <x:f t="shared" si="252"/>
      </x:c>
      <x:c r="DF29" s="111" t="str">
        <x:f t="shared" si="253"/>
      </x:c>
      <x:c r="DG29" s="111" t="str">
        <x:f t="shared" si="254"/>
      </x:c>
      <x:c r="DH29" s="111" t="str">
        <x:f t="shared" si="255"/>
      </x:c>
      <x:c r="DI29" s="111" t="str">
        <x:f t="shared" si="256"/>
      </x:c>
      <x:c r="DJ29" s="111" t="str">
        <x:f t="shared" si="257"/>
      </x:c>
      <x:c r="DK29" s="111" t="str">
        <x:f t="shared" si="258"/>
      </x:c>
      <x:c r="DL29" s="111" t="str">
        <x:f t="shared" si="259"/>
      </x:c>
      <x:c r="DM29" s="111" t="str">
        <x:f t="shared" si="260"/>
      </x:c>
      <x:c r="DN29" s="111" t="str">
        <x:f t="shared" si="261"/>
      </x:c>
      <x:c r="DO29" s="111" t="str">
        <x:f t="shared" si="262"/>
      </x:c>
      <x:c r="DP29" s="111">
        <x:f t="shared" si="263"/>
        <x:v>1</x:v>
      </x:c>
      <x:c r="DQ29" s="111">
        <x:f t="shared" si="264"/>
        <x:v>1</x:v>
      </x:c>
      <x:c r="DR29" s="111">
        <x:f t="shared" si="265"/>
        <x:v>1</x:v>
      </x:c>
      <x:c r="DS29" s="111">
        <x:f t="shared" si="266"/>
        <x:v>1</x:v>
      </x:c>
      <x:c r="DT29" s="111">
        <x:f t="shared" si="267"/>
        <x:v>1</x:v>
      </x:c>
      <x:c r="DU29" s="111">
        <x:f t="shared" si="268"/>
        <x:v>1</x:v>
      </x:c>
      <x:c r="DV29" s="111">
        <x:f t="shared" si="269"/>
        <x:v>1</x:v>
      </x:c>
      <x:c r="DW29" s="111">
        <x:f t="shared" si="270"/>
        <x:v>1</x:v>
      </x:c>
      <x:c r="DX29" s="111">
        <x:f t="shared" si="271"/>
        <x:v>1</x:v>
      </x:c>
      <x:c r="DY29" s="111">
        <x:f t="shared" si="272"/>
        <x:v>1</x:v>
      </x:c>
      <x:c r="DZ29" s="111">
        <x:f t="shared" si="273"/>
        <x:v>1</x:v>
      </x:c>
      <x:c r="EA29" s="111">
        <x:f t="shared" si="274"/>
        <x:v>1</x:v>
      </x:c>
      <x:c r="EB29" s="111" t="str">
        <x:f t="shared" si="275"/>
      </x:c>
      <x:c r="EC29" s="111" t="str">
        <x:f t="shared" si="276"/>
      </x:c>
      <x:c r="ED29" s="111" t="str">
        <x:f t="shared" si="277"/>
      </x:c>
      <x:c r="EE29" s="111" t="str">
        <x:f t="shared" si="278"/>
      </x:c>
      <x:c r="EF29" s="111" t="str">
        <x:f t="shared" si="279"/>
      </x:c>
      <x:c r="EG29" s="111" t="str">
        <x:f t="shared" si="280"/>
      </x:c>
      <x:c r="EH29" s="111" t="str">
        <x:f t="shared" si="281"/>
      </x:c>
      <x:c r="EI29" s="111" t="str">
        <x:f t="shared" si="282"/>
      </x:c>
      <x:c r="EJ29" s="111" t="str">
        <x:f t="shared" si="283"/>
      </x:c>
      <x:c r="EK29" s="111" t="str">
        <x:f t="shared" si="284"/>
      </x:c>
      <x:c r="EL29" s="111" t="str">
        <x:f t="shared" si="285"/>
      </x:c>
      <x:c r="EM29" s="111" t="str">
        <x:f t="shared" si="286"/>
      </x:c>
      <x:c r="EN29" s="111" t="str">
        <x:f t="shared" si="287"/>
      </x:c>
      <x:c r="EO29" s="111" t="str">
        <x:f t="shared" si="288"/>
      </x:c>
      <x:c r="EP29" s="111" t="str">
        <x:f t="shared" si="289"/>
      </x:c>
      <x:c r="EQ29" s="111" t="str">
        <x:f t="shared" si="290"/>
      </x:c>
      <x:c r="ER29" s="111" t="str">
        <x:f t="shared" si="291"/>
      </x:c>
      <x:c r="ES29" s="111" t="str">
        <x:f t="shared" si="292"/>
      </x:c>
      <x:c r="ET29" s="111" t="str">
        <x:f t="shared" si="293"/>
      </x:c>
      <x:c r="EU29" s="111" t="str">
        <x:f t="shared" si="294"/>
      </x:c>
      <x:c r="EV29" s="111" t="str">
        <x:f t="shared" si="295"/>
      </x:c>
      <x:c r="EW29" s="111" t="str">
        <x:f t="shared" si="296"/>
      </x:c>
      <x:c r="EX29" s="111" t="str">
        <x:f t="shared" si="297"/>
      </x:c>
      <x:c r="EY29" s="111" t="str">
        <x:f t="shared" si="298"/>
      </x:c>
      <x:c r="EZ29" s="111" t="str">
        <x:f t="shared" si="299"/>
      </x:c>
      <x:c r="FA29" s="111" t="str">
        <x:f t="shared" si="300"/>
      </x:c>
      <x:c r="FB29" s="111" t="str">
        <x:f t="shared" si="301"/>
      </x:c>
      <x:c r="FC29" t="n">
        <x:f>'07_Presupuesto'!F191-'14_Parametros'!$B$5+1</x:f>
        <x:v>112</x:v>
      </x:c>
      <x:c r="FD29" t="n">
        <x:f>'07_Presupuesto'!G191-'14_Parametros'!$B$5+1</x:f>
        <x:v>123</x:v>
      </x:c>
      <x:c r="FE29" s="98" t="n">
        <x:f>'07_Presupuesto'!E191</x:f>
        <x:v>0.06027706299129331</x:v>
      </x:c>
    </x:row>
    <x:row r="30" ht="22.049999237060547" customHeight="1">
      <x:c r="B30" t="str">
        <x:f>'04_CPM_Proyecto_Completo'!B24</x:f>
        <x:v>4.3</x:v>
      </x:c>
      <x:c r="C30" t="str">
        <x:f>'03_Rendimientos'!C24</x:f>
        <x:v>Pavimentos</x:v>
      </x:c>
      <x:c r="D30" t="str">
        <x:f>'03_Rendimientos'!E24</x:f>
        <x:v>m2</x:v>
      </x:c>
      <x:c r="E30" s="90" t="n">
        <x:f>'03_Rendimientos'!D24</x:f>
        <x:v>210</x:v>
      </x:c>
      <x:c r="F30" s="90">
        <x:f t="shared" si="151"/>
        <x:v>27011.904761904767</x:v>
      </x:c>
      <x:c r="G30" s="90" t="n">
        <x:f>'07_Presupuesto'!D192*(1+'14_Parametros'!B8)</x:f>
        <x:v>5672500.000000001</x:v>
      </x:c>
      <x:c r="H30" t="n">
        <x:f>'03_Rendimientos'!K24</x:f>
        <x:v>10</x:v>
      </x:c>
      <x:c r="I30" s="108" t="str">
        <x:f t="shared" si="152"/>
      </x:c>
      <x:c r="J30" s="108" t="str">
        <x:f t="shared" si="153"/>
      </x:c>
      <x:c r="K30" s="108" t="str">
        <x:f t="shared" si="154"/>
      </x:c>
      <x:c r="L30" s="108" t="str">
        <x:f t="shared" si="155"/>
      </x:c>
      <x:c r="M30" s="108" t="str">
        <x:f t="shared" si="156"/>
      </x:c>
      <x:c r="N30" s="108" t="str">
        <x:f t="shared" si="157"/>
      </x:c>
      <x:c r="O30" s="108" t="str">
        <x:f t="shared" si="158"/>
      </x:c>
      <x:c r="P30" s="108" t="str">
        <x:f t="shared" si="159"/>
      </x:c>
      <x:c r="Q30" s="108" t="str">
        <x:f t="shared" si="160"/>
      </x:c>
      <x:c r="R30" s="108" t="str">
        <x:f t="shared" si="161"/>
      </x:c>
      <x:c r="S30" s="108" t="str">
        <x:f t="shared" si="162"/>
      </x:c>
      <x:c r="T30" s="108" t="str">
        <x:f t="shared" si="163"/>
      </x:c>
      <x:c r="U30" s="108" t="str">
        <x:f t="shared" si="164"/>
      </x:c>
      <x:c r="V30" s="108" t="str">
        <x:f t="shared" si="165"/>
      </x:c>
      <x:c r="W30" s="108" t="str">
        <x:f t="shared" si="166"/>
      </x:c>
      <x:c r="X30" s="108" t="str">
        <x:f t="shared" si="167"/>
      </x:c>
      <x:c r="Y30" s="108" t="str">
        <x:f t="shared" si="168"/>
      </x:c>
      <x:c r="Z30" s="108" t="str">
        <x:f t="shared" si="169"/>
      </x:c>
      <x:c r="AA30" s="108" t="str">
        <x:f t="shared" si="170"/>
      </x:c>
      <x:c r="AB30" s="108" t="str">
        <x:f t="shared" si="171"/>
      </x:c>
      <x:c r="AC30" s="108" t="str">
        <x:f t="shared" si="172"/>
      </x:c>
      <x:c r="AD30" s="108" t="str">
        <x:f t="shared" si="173"/>
      </x:c>
      <x:c r="AE30" s="108" t="str">
        <x:f t="shared" si="174"/>
      </x:c>
      <x:c r="AF30" s="108" t="str">
        <x:f t="shared" si="175"/>
      </x:c>
      <x:c r="AG30" s="108" t="str">
        <x:f t="shared" si="176"/>
      </x:c>
      <x:c r="AH30" s="108" t="str">
        <x:f t="shared" si="177"/>
      </x:c>
      <x:c r="AI30" s="108" t="str">
        <x:f t="shared" si="178"/>
      </x:c>
      <x:c r="AJ30" s="108" t="str">
        <x:f t="shared" si="179"/>
      </x:c>
      <x:c r="AK30" s="108" t="str">
        <x:f t="shared" si="180"/>
      </x:c>
      <x:c r="AL30" s="108" t="str">
        <x:f t="shared" si="181"/>
      </x:c>
      <x:c r="AM30" s="108" t="str">
        <x:f t="shared" si="182"/>
      </x:c>
      <x:c r="AN30" s="108" t="str">
        <x:f t="shared" si="183"/>
      </x:c>
      <x:c r="AO30" s="108" t="str">
        <x:f t="shared" si="184"/>
      </x:c>
      <x:c r="AP30" s="108" t="str">
        <x:f t="shared" si="185"/>
      </x:c>
      <x:c r="AQ30" s="108" t="str">
        <x:f t="shared" si="186"/>
      </x:c>
      <x:c r="AR30" s="108" t="str">
        <x:f t="shared" si="187"/>
      </x:c>
      <x:c r="AS30" s="108" t="str">
        <x:f t="shared" si="188"/>
      </x:c>
      <x:c r="AT30" s="108" t="str">
        <x:f t="shared" si="189"/>
      </x:c>
      <x:c r="AU30" s="108" t="str">
        <x:f t="shared" si="190"/>
      </x:c>
      <x:c r="AV30" s="108" t="str">
        <x:f t="shared" si="191"/>
      </x:c>
      <x:c r="AW30" s="108" t="str">
        <x:f t="shared" si="192"/>
      </x:c>
      <x:c r="AX30" s="108" t="str">
        <x:f t="shared" si="193"/>
      </x:c>
      <x:c r="AY30" s="108" t="str">
        <x:f t="shared" si="194"/>
      </x:c>
      <x:c r="AZ30" s="108" t="str">
        <x:f t="shared" si="195"/>
      </x:c>
      <x:c r="BA30" s="108" t="str">
        <x:f t="shared" si="196"/>
      </x:c>
      <x:c r="BB30" s="108" t="str">
        <x:f t="shared" si="197"/>
      </x:c>
      <x:c r="BC30" s="108" t="str">
        <x:f t="shared" si="198"/>
      </x:c>
      <x:c r="BD30" s="108" t="str">
        <x:f t="shared" si="199"/>
      </x:c>
      <x:c r="BE30" s="108" t="str">
        <x:f t="shared" si="200"/>
      </x:c>
      <x:c r="BF30" s="108" t="str">
        <x:f t="shared" si="201"/>
      </x:c>
      <x:c r="BG30" s="108" t="str">
        <x:f t="shared" si="202"/>
      </x:c>
      <x:c r="BH30" s="108" t="str">
        <x:f t="shared" si="203"/>
      </x:c>
      <x:c r="BI30" s="108" t="str">
        <x:f t="shared" si="204"/>
      </x:c>
      <x:c r="BJ30" s="108" t="str">
        <x:f t="shared" si="205"/>
      </x:c>
      <x:c r="BK30" s="108" t="str">
        <x:f t="shared" si="206"/>
      </x:c>
      <x:c r="BL30" s="108" t="str">
        <x:f t="shared" si="207"/>
      </x:c>
      <x:c r="BM30" s="108" t="str">
        <x:f t="shared" si="208"/>
      </x:c>
      <x:c r="BN30" s="108" t="str">
        <x:f t="shared" si="209"/>
      </x:c>
      <x:c r="BO30" s="108" t="str">
        <x:f t="shared" si="210"/>
      </x:c>
      <x:c r="BP30" s="108" t="str">
        <x:f t="shared" si="211"/>
      </x:c>
      <x:c r="BQ30" s="108" t="str">
        <x:f t="shared" si="212"/>
      </x:c>
      <x:c r="BR30" s="108" t="str">
        <x:f t="shared" si="213"/>
      </x:c>
      <x:c r="BS30" s="108" t="str">
        <x:f t="shared" si="214"/>
      </x:c>
      <x:c r="BT30" s="108" t="str">
        <x:f t="shared" si="215"/>
      </x:c>
      <x:c r="BU30" s="108" t="str">
        <x:f t="shared" si="216"/>
      </x:c>
      <x:c r="BV30" s="108" t="str">
        <x:f t="shared" si="217"/>
      </x:c>
      <x:c r="BW30" s="108" t="str">
        <x:f t="shared" si="218"/>
      </x:c>
      <x:c r="BX30" s="108" t="str">
        <x:f t="shared" si="219"/>
      </x:c>
      <x:c r="BY30" s="108" t="str">
        <x:f t="shared" si="220"/>
      </x:c>
      <x:c r="BZ30" s="108" t="str">
        <x:f t="shared" si="221"/>
      </x:c>
      <x:c r="CA30" s="108" t="str">
        <x:f t="shared" si="222"/>
      </x:c>
      <x:c r="CB30" s="108" t="str">
        <x:f t="shared" si="223"/>
      </x:c>
      <x:c r="CC30" s="108" t="str">
        <x:f t="shared" si="224"/>
      </x:c>
      <x:c r="CD30" s="108" t="str">
        <x:f t="shared" si="225"/>
      </x:c>
      <x:c r="CE30" s="108" t="str">
        <x:f t="shared" si="226"/>
      </x:c>
      <x:c r="CF30" s="108" t="str">
        <x:f t="shared" si="227"/>
      </x:c>
      <x:c r="CG30" s="108" t="str">
        <x:f t="shared" si="228"/>
      </x:c>
      <x:c r="CH30" s="108" t="str">
        <x:f t="shared" si="229"/>
      </x:c>
      <x:c r="CI30" s="108" t="str">
        <x:f t="shared" si="230"/>
      </x:c>
      <x:c r="CJ30" s="108" t="str">
        <x:f t="shared" si="231"/>
      </x:c>
      <x:c r="CK30" s="108" t="str">
        <x:f t="shared" si="232"/>
      </x:c>
      <x:c r="CL30" s="108" t="str">
        <x:f t="shared" si="233"/>
      </x:c>
      <x:c r="CM30" s="108" t="str">
        <x:f t="shared" si="234"/>
      </x:c>
      <x:c r="CN30" s="108" t="str">
        <x:f t="shared" si="235"/>
      </x:c>
      <x:c r="CO30" s="108" t="str">
        <x:f t="shared" si="236"/>
      </x:c>
      <x:c r="CP30" s="108" t="str">
        <x:f t="shared" si="237"/>
      </x:c>
      <x:c r="CQ30" s="108" t="str">
        <x:f t="shared" si="238"/>
      </x:c>
      <x:c r="CR30" s="108" t="str">
        <x:f t="shared" si="239"/>
      </x:c>
      <x:c r="CS30" s="108" t="str">
        <x:f t="shared" si="240"/>
      </x:c>
      <x:c r="CT30" s="108" t="str">
        <x:f t="shared" si="241"/>
      </x:c>
      <x:c r="CU30" s="108" t="str">
        <x:f t="shared" si="242"/>
      </x:c>
      <x:c r="CV30" s="108" t="str">
        <x:f t="shared" si="243"/>
      </x:c>
      <x:c r="CW30" s="108" t="str">
        <x:f t="shared" si="244"/>
      </x:c>
      <x:c r="CX30" s="108" t="str">
        <x:f t="shared" si="245"/>
      </x:c>
      <x:c r="CY30" s="108" t="str">
        <x:f t="shared" si="246"/>
      </x:c>
      <x:c r="CZ30" s="108" t="str">
        <x:f t="shared" si="247"/>
      </x:c>
      <x:c r="DA30" s="108" t="str">
        <x:f t="shared" si="248"/>
      </x:c>
      <x:c r="DB30" s="108" t="str">
        <x:f t="shared" si="249"/>
      </x:c>
      <x:c r="DC30" s="108" t="str">
        <x:f t="shared" si="250"/>
      </x:c>
      <x:c r="DD30" s="108" t="str">
        <x:f t="shared" si="251"/>
      </x:c>
      <x:c r="DE30" s="108" t="str">
        <x:f t="shared" si="252"/>
      </x:c>
      <x:c r="DF30" s="108" t="str">
        <x:f t="shared" si="253"/>
      </x:c>
      <x:c r="DG30" s="108" t="str">
        <x:f t="shared" si="254"/>
      </x:c>
      <x:c r="DH30" s="108" t="str">
        <x:f t="shared" si="255"/>
      </x:c>
      <x:c r="DI30" s="108" t="str">
        <x:f t="shared" si="256"/>
      </x:c>
      <x:c r="DJ30" s="108" t="str">
        <x:f t="shared" si="257"/>
      </x:c>
      <x:c r="DK30" s="108" t="str">
        <x:f t="shared" si="258"/>
      </x:c>
      <x:c r="DL30" s="108" t="str">
        <x:f t="shared" si="259"/>
      </x:c>
      <x:c r="DM30" s="108" t="str">
        <x:f t="shared" si="260"/>
      </x:c>
      <x:c r="DN30" s="108" t="str">
        <x:f t="shared" si="261"/>
      </x:c>
      <x:c r="DO30" s="108" t="str">
        <x:f t="shared" si="262"/>
      </x:c>
      <x:c r="DP30" s="108">
        <x:f t="shared" si="263"/>
        <x:v>1</x:v>
      </x:c>
      <x:c r="DQ30" s="108">
        <x:f t="shared" si="264"/>
        <x:v>1</x:v>
      </x:c>
      <x:c r="DR30" s="108">
        <x:f t="shared" si="265"/>
        <x:v>1</x:v>
      </x:c>
      <x:c r="DS30" s="108">
        <x:f t="shared" si="266"/>
        <x:v>1</x:v>
      </x:c>
      <x:c r="DT30" s="108">
        <x:f t="shared" si="267"/>
        <x:v>1</x:v>
      </x:c>
      <x:c r="DU30" s="108">
        <x:f t="shared" si="268"/>
        <x:v>1</x:v>
      </x:c>
      <x:c r="DV30" s="108">
        <x:f t="shared" si="269"/>
        <x:v>1</x:v>
      </x:c>
      <x:c r="DW30" s="108">
        <x:f t="shared" si="270"/>
        <x:v>1</x:v>
      </x:c>
      <x:c r="DX30" s="108">
        <x:f t="shared" si="271"/>
        <x:v>1</x:v>
      </x:c>
      <x:c r="DY30" s="108">
        <x:f t="shared" si="272"/>
        <x:v>1</x:v>
      </x:c>
      <x:c r="DZ30" s="108" t="str">
        <x:f t="shared" si="273"/>
      </x:c>
      <x:c r="EA30" s="108" t="str">
        <x:f t="shared" si="274"/>
      </x:c>
      <x:c r="EB30" s="108" t="str">
        <x:f t="shared" si="275"/>
      </x:c>
      <x:c r="EC30" s="108" t="str">
        <x:f t="shared" si="276"/>
      </x:c>
      <x:c r="ED30" s="108" t="str">
        <x:f t="shared" si="277"/>
      </x:c>
      <x:c r="EE30" s="108" t="str">
        <x:f t="shared" si="278"/>
      </x:c>
      <x:c r="EF30" s="108" t="str">
        <x:f t="shared" si="279"/>
      </x:c>
      <x:c r="EG30" s="108" t="str">
        <x:f t="shared" si="280"/>
      </x:c>
      <x:c r="EH30" s="108" t="str">
        <x:f t="shared" si="281"/>
      </x:c>
      <x:c r="EI30" s="108" t="str">
        <x:f t="shared" si="282"/>
      </x:c>
      <x:c r="EJ30" s="108" t="str">
        <x:f t="shared" si="283"/>
      </x:c>
      <x:c r="EK30" s="108" t="str">
        <x:f t="shared" si="284"/>
      </x:c>
      <x:c r="EL30" s="108" t="str">
        <x:f t="shared" si="285"/>
      </x:c>
      <x:c r="EM30" s="108" t="str">
        <x:f t="shared" si="286"/>
      </x:c>
      <x:c r="EN30" s="108" t="str">
        <x:f t="shared" si="287"/>
      </x:c>
      <x:c r="EO30" s="108" t="str">
        <x:f t="shared" si="288"/>
      </x:c>
      <x:c r="EP30" s="108" t="str">
        <x:f t="shared" si="289"/>
      </x:c>
      <x:c r="EQ30" s="108" t="str">
        <x:f t="shared" si="290"/>
      </x:c>
      <x:c r="ER30" s="108" t="str">
        <x:f t="shared" si="291"/>
      </x:c>
      <x:c r="ES30" s="108" t="str">
        <x:f t="shared" si="292"/>
      </x:c>
      <x:c r="ET30" s="108" t="str">
        <x:f t="shared" si="293"/>
      </x:c>
      <x:c r="EU30" s="108" t="str">
        <x:f t="shared" si="294"/>
      </x:c>
      <x:c r="EV30" s="108" t="str">
        <x:f t="shared" si="295"/>
      </x:c>
      <x:c r="EW30" s="108" t="str">
        <x:f t="shared" si="296"/>
      </x:c>
      <x:c r="EX30" s="108" t="str">
        <x:f t="shared" si="297"/>
      </x:c>
      <x:c r="EY30" s="108" t="str">
        <x:f t="shared" si="298"/>
      </x:c>
      <x:c r="EZ30" s="108" t="str">
        <x:f t="shared" si="299"/>
      </x:c>
      <x:c r="FA30" s="108" t="str">
        <x:f t="shared" si="300"/>
      </x:c>
      <x:c r="FB30" s="108" t="str">
        <x:f t="shared" si="301"/>
      </x:c>
      <x:c r="FC30" t="n">
        <x:f>'07_Presupuesto'!F192-'14_Parametros'!$B$5+1</x:f>
        <x:v>112</x:v>
      </x:c>
      <x:c r="FD30" t="n">
        <x:f>'07_Presupuesto'!G192-'14_Parametros'!$B$5+1</x:f>
        <x:v>121</x:v>
      </x:c>
      <x:c r="FE30" s="98" t="n">
        <x:f>'07_Presupuesto'!E192</x:f>
        <x:v>0.06662201699037681</x:v>
      </x:c>
    </x:row>
    <x:row r="31" ht="22.049999237060547" customHeight="1">
      <x:c r="B31" s="109" t="str">
        <x:f>'04_CPM_Proyecto_Completo'!B25</x:f>
        <x:v>4.4</x:v>
      </x:c>
      <x:c r="C31" s="109" t="str">
        <x:f>'03_Rendimientos'!C25</x:f>
        <x:v>Pinturas interiores y exteriores</x:v>
      </x:c>
      <x:c r="D31" s="109" t="str">
        <x:f>'03_Rendimientos'!E25</x:f>
        <x:v>m2</x:v>
      </x:c>
      <x:c r="E31" s="110" t="n">
        <x:f>'03_Rendimientos'!D25</x:f>
        <x:v>720</x:v>
      </x:c>
      <x:c r="F31" s="110">
        <x:f t="shared" si="151"/>
        <x:v>4084.2013888888896</x:v>
      </x:c>
      <x:c r="G31" s="110" t="n">
        <x:f>'07_Presupuesto'!D193*(1+'14_Parametros'!B8)</x:f>
        <x:v>2940625.0000000005</x:v>
      </x:c>
      <x:c r="H31" s="109" t="n">
        <x:f>'03_Rendimientos'!K25</x:f>
        <x:v>20</x:v>
      </x:c>
      <x:c r="I31" s="111" t="str">
        <x:f t="shared" si="152"/>
      </x:c>
      <x:c r="J31" s="111" t="str">
        <x:f t="shared" si="153"/>
      </x:c>
      <x:c r="K31" s="111" t="str">
        <x:f t="shared" si="154"/>
      </x:c>
      <x:c r="L31" s="111" t="str">
        <x:f t="shared" si="155"/>
      </x:c>
      <x:c r="M31" s="111" t="str">
        <x:f t="shared" si="156"/>
      </x:c>
      <x:c r="N31" s="111" t="str">
        <x:f t="shared" si="157"/>
      </x:c>
      <x:c r="O31" s="111" t="str">
        <x:f t="shared" si="158"/>
      </x:c>
      <x:c r="P31" s="111" t="str">
        <x:f t="shared" si="159"/>
      </x:c>
      <x:c r="Q31" s="111" t="str">
        <x:f t="shared" si="160"/>
      </x:c>
      <x:c r="R31" s="111" t="str">
        <x:f t="shared" si="161"/>
      </x:c>
      <x:c r="S31" s="111" t="str">
        <x:f t="shared" si="162"/>
      </x:c>
      <x:c r="T31" s="111" t="str">
        <x:f t="shared" si="163"/>
      </x:c>
      <x:c r="U31" s="111" t="str">
        <x:f t="shared" si="164"/>
      </x:c>
      <x:c r="V31" s="111" t="str">
        <x:f t="shared" si="165"/>
      </x:c>
      <x:c r="W31" s="111" t="str">
        <x:f t="shared" si="166"/>
      </x:c>
      <x:c r="X31" s="111" t="str">
        <x:f t="shared" si="167"/>
      </x:c>
      <x:c r="Y31" s="111" t="str">
        <x:f t="shared" si="168"/>
      </x:c>
      <x:c r="Z31" s="111" t="str">
        <x:f t="shared" si="169"/>
      </x:c>
      <x:c r="AA31" s="111" t="str">
        <x:f t="shared" si="170"/>
      </x:c>
      <x:c r="AB31" s="111" t="str">
        <x:f t="shared" si="171"/>
      </x:c>
      <x:c r="AC31" s="111" t="str">
        <x:f t="shared" si="172"/>
      </x:c>
      <x:c r="AD31" s="111" t="str">
        <x:f t="shared" si="173"/>
      </x:c>
      <x:c r="AE31" s="111" t="str">
        <x:f t="shared" si="174"/>
      </x:c>
      <x:c r="AF31" s="111" t="str">
        <x:f t="shared" si="175"/>
      </x:c>
      <x:c r="AG31" s="111" t="str">
        <x:f t="shared" si="176"/>
      </x:c>
      <x:c r="AH31" s="111" t="str">
        <x:f t="shared" si="177"/>
      </x:c>
      <x:c r="AI31" s="111" t="str">
        <x:f t="shared" si="178"/>
      </x:c>
      <x:c r="AJ31" s="111" t="str">
        <x:f t="shared" si="179"/>
      </x:c>
      <x:c r="AK31" s="111" t="str">
        <x:f t="shared" si="180"/>
      </x:c>
      <x:c r="AL31" s="111" t="str">
        <x:f t="shared" si="181"/>
      </x:c>
      <x:c r="AM31" s="111" t="str">
        <x:f t="shared" si="182"/>
      </x:c>
      <x:c r="AN31" s="111" t="str">
        <x:f t="shared" si="183"/>
      </x:c>
      <x:c r="AO31" s="111" t="str">
        <x:f t="shared" si="184"/>
      </x:c>
      <x:c r="AP31" s="111" t="str">
        <x:f t="shared" si="185"/>
      </x:c>
      <x:c r="AQ31" s="111" t="str">
        <x:f t="shared" si="186"/>
      </x:c>
      <x:c r="AR31" s="111" t="str">
        <x:f t="shared" si="187"/>
      </x:c>
      <x:c r="AS31" s="111" t="str">
        <x:f t="shared" si="188"/>
      </x:c>
      <x:c r="AT31" s="111" t="str">
        <x:f t="shared" si="189"/>
      </x:c>
      <x:c r="AU31" s="111" t="str">
        <x:f t="shared" si="190"/>
      </x:c>
      <x:c r="AV31" s="111" t="str">
        <x:f t="shared" si="191"/>
      </x:c>
      <x:c r="AW31" s="111" t="str">
        <x:f t="shared" si="192"/>
      </x:c>
      <x:c r="AX31" s="111" t="str">
        <x:f t="shared" si="193"/>
      </x:c>
      <x:c r="AY31" s="111" t="str">
        <x:f t="shared" si="194"/>
      </x:c>
      <x:c r="AZ31" s="111" t="str">
        <x:f t="shared" si="195"/>
      </x:c>
      <x:c r="BA31" s="111" t="str">
        <x:f t="shared" si="196"/>
      </x:c>
      <x:c r="BB31" s="111" t="str">
        <x:f t="shared" si="197"/>
      </x:c>
      <x:c r="BC31" s="111" t="str">
        <x:f t="shared" si="198"/>
      </x:c>
      <x:c r="BD31" s="111" t="str">
        <x:f t="shared" si="199"/>
      </x:c>
      <x:c r="BE31" s="111" t="str">
        <x:f t="shared" si="200"/>
      </x:c>
      <x:c r="BF31" s="111" t="str">
        <x:f t="shared" si="201"/>
      </x:c>
      <x:c r="BG31" s="111" t="str">
        <x:f t="shared" si="202"/>
      </x:c>
      <x:c r="BH31" s="111" t="str">
        <x:f t="shared" si="203"/>
      </x:c>
      <x:c r="BI31" s="111" t="str">
        <x:f t="shared" si="204"/>
      </x:c>
      <x:c r="BJ31" s="111" t="str">
        <x:f t="shared" si="205"/>
      </x:c>
      <x:c r="BK31" s="111" t="str">
        <x:f t="shared" si="206"/>
      </x:c>
      <x:c r="BL31" s="111" t="str">
        <x:f t="shared" si="207"/>
      </x:c>
      <x:c r="BM31" s="111" t="str">
        <x:f t="shared" si="208"/>
      </x:c>
      <x:c r="BN31" s="111" t="str">
        <x:f t="shared" si="209"/>
      </x:c>
      <x:c r="BO31" s="111" t="str">
        <x:f t="shared" si="210"/>
      </x:c>
      <x:c r="BP31" s="111" t="str">
        <x:f t="shared" si="211"/>
      </x:c>
      <x:c r="BQ31" s="111" t="str">
        <x:f t="shared" si="212"/>
      </x:c>
      <x:c r="BR31" s="111" t="str">
        <x:f t="shared" si="213"/>
      </x:c>
      <x:c r="BS31" s="111" t="str">
        <x:f t="shared" si="214"/>
      </x:c>
      <x:c r="BT31" s="111" t="str">
        <x:f t="shared" si="215"/>
      </x:c>
      <x:c r="BU31" s="111" t="str">
        <x:f t="shared" si="216"/>
      </x:c>
      <x:c r="BV31" s="111" t="str">
        <x:f t="shared" si="217"/>
      </x:c>
      <x:c r="BW31" s="111" t="str">
        <x:f t="shared" si="218"/>
      </x:c>
      <x:c r="BX31" s="111" t="str">
        <x:f t="shared" si="219"/>
      </x:c>
      <x:c r="BY31" s="111" t="str">
        <x:f t="shared" si="220"/>
      </x:c>
      <x:c r="BZ31" s="111" t="str">
        <x:f t="shared" si="221"/>
      </x:c>
      <x:c r="CA31" s="111" t="str">
        <x:f t="shared" si="222"/>
      </x:c>
      <x:c r="CB31" s="111" t="str">
        <x:f t="shared" si="223"/>
      </x:c>
      <x:c r="CC31" s="111" t="str">
        <x:f t="shared" si="224"/>
      </x:c>
      <x:c r="CD31" s="111" t="str">
        <x:f t="shared" si="225"/>
      </x:c>
      <x:c r="CE31" s="111" t="str">
        <x:f t="shared" si="226"/>
      </x:c>
      <x:c r="CF31" s="111" t="str">
        <x:f t="shared" si="227"/>
      </x:c>
      <x:c r="CG31" s="111" t="str">
        <x:f t="shared" si="228"/>
      </x:c>
      <x:c r="CH31" s="111" t="str">
        <x:f t="shared" si="229"/>
      </x:c>
      <x:c r="CI31" s="111" t="str">
        <x:f t="shared" si="230"/>
      </x:c>
      <x:c r="CJ31" s="111" t="str">
        <x:f t="shared" si="231"/>
      </x:c>
      <x:c r="CK31" s="111" t="str">
        <x:f t="shared" si="232"/>
      </x:c>
      <x:c r="CL31" s="111" t="str">
        <x:f t="shared" si="233"/>
      </x:c>
      <x:c r="CM31" s="111" t="str">
        <x:f t="shared" si="234"/>
      </x:c>
      <x:c r="CN31" s="111" t="str">
        <x:f t="shared" si="235"/>
      </x:c>
      <x:c r="CO31" s="111" t="str">
        <x:f t="shared" si="236"/>
      </x:c>
      <x:c r="CP31" s="111" t="str">
        <x:f t="shared" si="237"/>
      </x:c>
      <x:c r="CQ31" s="111" t="str">
        <x:f t="shared" si="238"/>
      </x:c>
      <x:c r="CR31" s="111" t="str">
        <x:f t="shared" si="239"/>
      </x:c>
      <x:c r="CS31" s="111" t="str">
        <x:f t="shared" si="240"/>
      </x:c>
      <x:c r="CT31" s="111" t="str">
        <x:f t="shared" si="241"/>
      </x:c>
      <x:c r="CU31" s="111" t="str">
        <x:f t="shared" si="242"/>
      </x:c>
      <x:c r="CV31" s="111" t="str">
        <x:f t="shared" si="243"/>
      </x:c>
      <x:c r="CW31" s="111" t="str">
        <x:f t="shared" si="244"/>
      </x:c>
      <x:c r="CX31" s="111" t="str">
        <x:f t="shared" si="245"/>
      </x:c>
      <x:c r="CY31" s="111" t="str">
        <x:f t="shared" si="246"/>
      </x:c>
      <x:c r="CZ31" s="111" t="str">
        <x:f t="shared" si="247"/>
      </x:c>
      <x:c r="DA31" s="111" t="str">
        <x:f t="shared" si="248"/>
      </x:c>
      <x:c r="DB31" s="111" t="str">
        <x:f t="shared" si="249"/>
      </x:c>
      <x:c r="DC31" s="111" t="str">
        <x:f t="shared" si="250"/>
      </x:c>
      <x:c r="DD31" s="111" t="str">
        <x:f t="shared" si="251"/>
      </x:c>
      <x:c r="DE31" s="111" t="str">
        <x:f t="shared" si="252"/>
      </x:c>
      <x:c r="DF31" s="111" t="str">
        <x:f t="shared" si="253"/>
      </x:c>
      <x:c r="DG31" s="111" t="str">
        <x:f t="shared" si="254"/>
      </x:c>
      <x:c r="DH31" s="111" t="str">
        <x:f t="shared" si="255"/>
      </x:c>
      <x:c r="DI31" s="111" t="str">
        <x:f t="shared" si="256"/>
      </x:c>
      <x:c r="DJ31" s="111" t="str">
        <x:f t="shared" si="257"/>
      </x:c>
      <x:c r="DK31" s="111" t="str">
        <x:f t="shared" si="258"/>
      </x:c>
      <x:c r="DL31" s="111" t="str">
        <x:f t="shared" si="259"/>
      </x:c>
      <x:c r="DM31" s="111" t="str">
        <x:f t="shared" si="260"/>
      </x:c>
      <x:c r="DN31" s="111" t="str">
        <x:f t="shared" si="261"/>
      </x:c>
      <x:c r="DO31" s="111" t="str">
        <x:f t="shared" si="262"/>
      </x:c>
      <x:c r="DP31" s="111" t="str">
        <x:f t="shared" si="263"/>
      </x:c>
      <x:c r="DQ31" s="111" t="str">
        <x:f t="shared" si="264"/>
      </x:c>
      <x:c r="DR31" s="111" t="str">
        <x:f t="shared" si="265"/>
      </x:c>
      <x:c r="DS31" s="111" t="str">
        <x:f t="shared" si="266"/>
      </x:c>
      <x:c r="DT31" s="111" t="str">
        <x:f t="shared" si="267"/>
      </x:c>
      <x:c r="DU31" s="111" t="str">
        <x:f t="shared" si="268"/>
      </x:c>
      <x:c r="DV31" s="111" t="str">
        <x:f t="shared" si="269"/>
      </x:c>
      <x:c r="DW31" s="111" t="str">
        <x:f t="shared" si="270"/>
      </x:c>
      <x:c r="DX31" s="111" t="str">
        <x:f t="shared" si="271"/>
      </x:c>
      <x:c r="DY31" s="111" t="str">
        <x:f t="shared" si="272"/>
      </x:c>
      <x:c r="DZ31" s="111" t="str">
        <x:f t="shared" si="273"/>
      </x:c>
      <x:c r="EA31" s="111" t="str">
        <x:f t="shared" si="274"/>
      </x:c>
      <x:c r="EB31" s="111">
        <x:f t="shared" si="275"/>
        <x:v>1</x:v>
      </x:c>
      <x:c r="EC31" s="111">
        <x:f t="shared" si="276"/>
        <x:v>1</x:v>
      </x:c>
      <x:c r="ED31" s="111">
        <x:f t="shared" si="277"/>
        <x:v>1</x:v>
      </x:c>
      <x:c r="EE31" s="111">
        <x:f t="shared" si="278"/>
        <x:v>1</x:v>
      </x:c>
      <x:c r="EF31" s="111">
        <x:f t="shared" si="279"/>
        <x:v>1</x:v>
      </x:c>
      <x:c r="EG31" s="111">
        <x:f t="shared" si="280"/>
        <x:v>1</x:v>
      </x:c>
      <x:c r="EH31" s="111">
        <x:f t="shared" si="281"/>
        <x:v>1</x:v>
      </x:c>
      <x:c r="EI31" s="111">
        <x:f t="shared" si="282"/>
        <x:v>1</x:v>
      </x:c>
      <x:c r="EJ31" s="111">
        <x:f t="shared" si="283"/>
        <x:v>1</x:v>
      </x:c>
      <x:c r="EK31" s="111">
        <x:f t="shared" si="284"/>
        <x:v>1</x:v>
      </x:c>
      <x:c r="EL31" s="111">
        <x:f t="shared" si="285"/>
        <x:v>1</x:v>
      </x:c>
      <x:c r="EM31" s="111">
        <x:f t="shared" si="286"/>
        <x:v>1</x:v>
      </x:c>
      <x:c r="EN31" s="111">
        <x:f t="shared" si="287"/>
        <x:v>1</x:v>
      </x:c>
      <x:c r="EO31" s="111">
        <x:f t="shared" si="288"/>
        <x:v>1</x:v>
      </x:c>
      <x:c r="EP31" s="111">
        <x:f t="shared" si="289"/>
        <x:v>1</x:v>
      </x:c>
      <x:c r="EQ31" s="111">
        <x:f t="shared" si="290"/>
        <x:v>1</x:v>
      </x:c>
      <x:c r="ER31" s="111">
        <x:f t="shared" si="291"/>
        <x:v>1</x:v>
      </x:c>
      <x:c r="ES31" s="111">
        <x:f t="shared" si="292"/>
        <x:v>1</x:v>
      </x:c>
      <x:c r="ET31" s="111">
        <x:f t="shared" si="293"/>
        <x:v>1</x:v>
      </x:c>
      <x:c r="EU31" s="111">
        <x:f t="shared" si="294"/>
        <x:v>1</x:v>
      </x:c>
      <x:c r="EV31" s="111" t="str">
        <x:f t="shared" si="295"/>
      </x:c>
      <x:c r="EW31" s="111" t="str">
        <x:f t="shared" si="296"/>
      </x:c>
      <x:c r="EX31" s="111" t="str">
        <x:f t="shared" si="297"/>
      </x:c>
      <x:c r="EY31" s="111" t="str">
        <x:f t="shared" si="298"/>
      </x:c>
      <x:c r="EZ31" s="111" t="str">
        <x:f t="shared" si="299"/>
      </x:c>
      <x:c r="FA31" s="111" t="str">
        <x:f t="shared" si="300"/>
      </x:c>
      <x:c r="FB31" s="111" t="str">
        <x:f t="shared" si="301"/>
      </x:c>
      <x:c r="FC31" t="n">
        <x:f>'07_Presupuesto'!F193-'14_Parametros'!$B$5+1</x:f>
        <x:v>124</x:v>
      </x:c>
      <x:c r="FD31" t="n">
        <x:f>'07_Presupuesto'!G193-'14_Parametros'!$B$5+1</x:f>
        <x:v>143</x:v>
      </x:c>
      <x:c r="FE31" s="98" t="n">
        <x:f>'07_Presupuesto'!E193</x:f>
        <x:v>0.0888293559871691</x:v>
      </x:c>
    </x:row>
    <x:row r="32" ht="22.049999237060547" customHeight="1">
      <x:c r="B32" t="str">
        <x:f>'04_CPM_Proyecto_Completo'!B26</x:f>
        <x:v>4.5</x:v>
      </x:c>
      <x:c r="C32" t="str">
        <x:f>'03_Rendimientos'!C26</x:f>
        <x:v>Puertas, ventanas y quincallería</x:v>
      </x:c>
      <x:c r="D32" t="str">
        <x:f>'03_Rendimientos'!E26</x:f>
        <x:v>un</x:v>
      </x:c>
      <x:c r="E32" s="90" t="n">
        <x:f>'03_Rendimientos'!D26</x:f>
        <x:v>18</x:v>
      </x:c>
      <x:c r="F32" s="90">
        <x:f t="shared" si="151"/>
        <x:v>1095645.8333333333</x:v>
      </x:c>
      <x:c r="G32" s="90" t="n">
        <x:f>'07_Presupuesto'!D194*(1+'14_Parametros'!B8)</x:f>
        <x:v>19721625</x:v>
      </x:c>
      <x:c r="H32" t="n">
        <x:f>'03_Rendimientos'!K26</x:f>
        <x:v>16</x:v>
      </x:c>
      <x:c r="I32" s="108" t="str">
        <x:f t="shared" si="152"/>
      </x:c>
      <x:c r="J32" s="108" t="str">
        <x:f t="shared" si="153"/>
      </x:c>
      <x:c r="K32" s="108" t="str">
        <x:f t="shared" si="154"/>
      </x:c>
      <x:c r="L32" s="108" t="str">
        <x:f t="shared" si="155"/>
      </x:c>
      <x:c r="M32" s="108" t="str">
        <x:f t="shared" si="156"/>
      </x:c>
      <x:c r="N32" s="108" t="str">
        <x:f t="shared" si="157"/>
      </x:c>
      <x:c r="O32" s="108" t="str">
        <x:f t="shared" si="158"/>
      </x:c>
      <x:c r="P32" s="108" t="str">
        <x:f t="shared" si="159"/>
      </x:c>
      <x:c r="Q32" s="108" t="str">
        <x:f t="shared" si="160"/>
      </x:c>
      <x:c r="R32" s="108" t="str">
        <x:f t="shared" si="161"/>
      </x:c>
      <x:c r="S32" s="108" t="str">
        <x:f t="shared" si="162"/>
      </x:c>
      <x:c r="T32" s="108" t="str">
        <x:f t="shared" si="163"/>
      </x:c>
      <x:c r="U32" s="108" t="str">
        <x:f t="shared" si="164"/>
      </x:c>
      <x:c r="V32" s="108" t="str">
        <x:f t="shared" si="165"/>
      </x:c>
      <x:c r="W32" s="108" t="str">
        <x:f t="shared" si="166"/>
      </x:c>
      <x:c r="X32" s="108" t="str">
        <x:f t="shared" si="167"/>
      </x:c>
      <x:c r="Y32" s="108" t="str">
        <x:f t="shared" si="168"/>
      </x:c>
      <x:c r="Z32" s="108" t="str">
        <x:f t="shared" si="169"/>
      </x:c>
      <x:c r="AA32" s="108" t="str">
        <x:f t="shared" si="170"/>
      </x:c>
      <x:c r="AB32" s="108" t="str">
        <x:f t="shared" si="171"/>
      </x:c>
      <x:c r="AC32" s="108" t="str">
        <x:f t="shared" si="172"/>
      </x:c>
      <x:c r="AD32" s="108" t="str">
        <x:f t="shared" si="173"/>
      </x:c>
      <x:c r="AE32" s="108" t="str">
        <x:f t="shared" si="174"/>
      </x:c>
      <x:c r="AF32" s="108" t="str">
        <x:f t="shared" si="175"/>
      </x:c>
      <x:c r="AG32" s="108" t="str">
        <x:f t="shared" si="176"/>
      </x:c>
      <x:c r="AH32" s="108" t="str">
        <x:f t="shared" si="177"/>
      </x:c>
      <x:c r="AI32" s="108" t="str">
        <x:f t="shared" si="178"/>
      </x:c>
      <x:c r="AJ32" s="108" t="str">
        <x:f t="shared" si="179"/>
      </x:c>
      <x:c r="AK32" s="108" t="str">
        <x:f t="shared" si="180"/>
      </x:c>
      <x:c r="AL32" s="108" t="str">
        <x:f t="shared" si="181"/>
      </x:c>
      <x:c r="AM32" s="108" t="str">
        <x:f t="shared" si="182"/>
      </x:c>
      <x:c r="AN32" s="108" t="str">
        <x:f t="shared" si="183"/>
      </x:c>
      <x:c r="AO32" s="108" t="str">
        <x:f t="shared" si="184"/>
      </x:c>
      <x:c r="AP32" s="108" t="str">
        <x:f t="shared" si="185"/>
      </x:c>
      <x:c r="AQ32" s="108" t="str">
        <x:f t="shared" si="186"/>
      </x:c>
      <x:c r="AR32" s="108" t="str">
        <x:f t="shared" si="187"/>
      </x:c>
      <x:c r="AS32" s="108" t="str">
        <x:f t="shared" si="188"/>
      </x:c>
      <x:c r="AT32" s="108" t="str">
        <x:f t="shared" si="189"/>
      </x:c>
      <x:c r="AU32" s="108" t="str">
        <x:f t="shared" si="190"/>
      </x:c>
      <x:c r="AV32" s="108" t="str">
        <x:f t="shared" si="191"/>
      </x:c>
      <x:c r="AW32" s="108" t="str">
        <x:f t="shared" si="192"/>
      </x:c>
      <x:c r="AX32" s="108" t="str">
        <x:f t="shared" si="193"/>
      </x:c>
      <x:c r="AY32" s="108" t="str">
        <x:f t="shared" si="194"/>
      </x:c>
      <x:c r="AZ32" s="108" t="str">
        <x:f t="shared" si="195"/>
      </x:c>
      <x:c r="BA32" s="108" t="str">
        <x:f t="shared" si="196"/>
      </x:c>
      <x:c r="BB32" s="108" t="str">
        <x:f t="shared" si="197"/>
      </x:c>
      <x:c r="BC32" s="108" t="str">
        <x:f t="shared" si="198"/>
      </x:c>
      <x:c r="BD32" s="108" t="str">
        <x:f t="shared" si="199"/>
      </x:c>
      <x:c r="BE32" s="108" t="str">
        <x:f t="shared" si="200"/>
      </x:c>
      <x:c r="BF32" s="108" t="str">
        <x:f t="shared" si="201"/>
      </x:c>
      <x:c r="BG32" s="108" t="str">
        <x:f t="shared" si="202"/>
      </x:c>
      <x:c r="BH32" s="108" t="str">
        <x:f t="shared" si="203"/>
      </x:c>
      <x:c r="BI32" s="108" t="str">
        <x:f t="shared" si="204"/>
      </x:c>
      <x:c r="BJ32" s="108" t="str">
        <x:f t="shared" si="205"/>
      </x:c>
      <x:c r="BK32" s="108" t="str">
        <x:f t="shared" si="206"/>
      </x:c>
      <x:c r="BL32" s="108" t="str">
        <x:f t="shared" si="207"/>
      </x:c>
      <x:c r="BM32" s="108" t="str">
        <x:f t="shared" si="208"/>
      </x:c>
      <x:c r="BN32" s="108" t="str">
        <x:f t="shared" si="209"/>
      </x:c>
      <x:c r="BO32" s="108" t="str">
        <x:f t="shared" si="210"/>
      </x:c>
      <x:c r="BP32" s="108" t="str">
        <x:f t="shared" si="211"/>
      </x:c>
      <x:c r="BQ32" s="108" t="str">
        <x:f t="shared" si="212"/>
      </x:c>
      <x:c r="BR32" s="108" t="str">
        <x:f t="shared" si="213"/>
      </x:c>
      <x:c r="BS32" s="108" t="str">
        <x:f t="shared" si="214"/>
      </x:c>
      <x:c r="BT32" s="108" t="str">
        <x:f t="shared" si="215"/>
      </x:c>
      <x:c r="BU32" s="108" t="str">
        <x:f t="shared" si="216"/>
      </x:c>
      <x:c r="BV32" s="108" t="str">
        <x:f t="shared" si="217"/>
      </x:c>
      <x:c r="BW32" s="108" t="str">
        <x:f t="shared" si="218"/>
      </x:c>
      <x:c r="BX32" s="108" t="str">
        <x:f t="shared" si="219"/>
      </x:c>
      <x:c r="BY32" s="108" t="str">
        <x:f t="shared" si="220"/>
      </x:c>
      <x:c r="BZ32" s="108" t="str">
        <x:f t="shared" si="221"/>
      </x:c>
      <x:c r="CA32" s="108" t="str">
        <x:f t="shared" si="222"/>
      </x:c>
      <x:c r="CB32" s="108" t="str">
        <x:f t="shared" si="223"/>
      </x:c>
      <x:c r="CC32" s="108" t="str">
        <x:f t="shared" si="224"/>
      </x:c>
      <x:c r="CD32" s="108" t="str">
        <x:f t="shared" si="225"/>
      </x:c>
      <x:c r="CE32" s="108" t="str">
        <x:f t="shared" si="226"/>
      </x:c>
      <x:c r="CF32" s="108" t="str">
        <x:f t="shared" si="227"/>
      </x:c>
      <x:c r="CG32" s="108" t="str">
        <x:f t="shared" si="228"/>
      </x:c>
      <x:c r="CH32" s="108" t="str">
        <x:f t="shared" si="229"/>
      </x:c>
      <x:c r="CI32" s="108" t="str">
        <x:f t="shared" si="230"/>
      </x:c>
      <x:c r="CJ32" s="108" t="str">
        <x:f t="shared" si="231"/>
      </x:c>
      <x:c r="CK32" s="108" t="str">
        <x:f t="shared" si="232"/>
      </x:c>
      <x:c r="CL32" s="108">
        <x:f t="shared" si="233"/>
        <x:v>1</x:v>
      </x:c>
      <x:c r="CM32" s="108">
        <x:f t="shared" si="234"/>
        <x:v>1</x:v>
      </x:c>
      <x:c r="CN32" s="108">
        <x:f t="shared" si="235"/>
        <x:v>1</x:v>
      </x:c>
      <x:c r="CO32" s="108">
        <x:f t="shared" si="236"/>
        <x:v>1</x:v>
      </x:c>
      <x:c r="CP32" s="108">
        <x:f t="shared" si="237"/>
        <x:v>1</x:v>
      </x:c>
      <x:c r="CQ32" s="108">
        <x:f t="shared" si="238"/>
        <x:v>1</x:v>
      </x:c>
      <x:c r="CR32" s="108">
        <x:f t="shared" si="239"/>
        <x:v>1</x:v>
      </x:c>
      <x:c r="CS32" s="108">
        <x:f t="shared" si="240"/>
        <x:v>1</x:v>
      </x:c>
      <x:c r="CT32" s="108">
        <x:f t="shared" si="241"/>
        <x:v>1</x:v>
      </x:c>
      <x:c r="CU32" s="108">
        <x:f t="shared" si="242"/>
        <x:v>1</x:v>
      </x:c>
      <x:c r="CV32" s="108">
        <x:f t="shared" si="243"/>
        <x:v>1</x:v>
      </x:c>
      <x:c r="CW32" s="108">
        <x:f t="shared" si="244"/>
        <x:v>1</x:v>
      </x:c>
      <x:c r="CX32" s="108">
        <x:f t="shared" si="245"/>
        <x:v>1</x:v>
      </x:c>
      <x:c r="CY32" s="108">
        <x:f t="shared" si="246"/>
        <x:v>1</x:v>
      </x:c>
      <x:c r="CZ32" s="108">
        <x:f t="shared" si="247"/>
        <x:v>1</x:v>
      </x:c>
      <x:c r="DA32" s="108">
        <x:f t="shared" si="248"/>
        <x:v>1</x:v>
      </x:c>
      <x:c r="DB32" s="108" t="str">
        <x:f t="shared" si="249"/>
      </x:c>
      <x:c r="DC32" s="108" t="str">
        <x:f t="shared" si="250"/>
      </x:c>
      <x:c r="DD32" s="108" t="str">
        <x:f t="shared" si="251"/>
      </x:c>
      <x:c r="DE32" s="108" t="str">
        <x:f t="shared" si="252"/>
      </x:c>
      <x:c r="DF32" s="108" t="str">
        <x:f t="shared" si="253"/>
      </x:c>
      <x:c r="DG32" s="108" t="str">
        <x:f t="shared" si="254"/>
      </x:c>
      <x:c r="DH32" s="108" t="str">
        <x:f t="shared" si="255"/>
      </x:c>
      <x:c r="DI32" s="108" t="str">
        <x:f t="shared" si="256"/>
      </x:c>
      <x:c r="DJ32" s="108" t="str">
        <x:f t="shared" si="257"/>
      </x:c>
      <x:c r="DK32" s="108" t="str">
        <x:f t="shared" si="258"/>
      </x:c>
      <x:c r="DL32" s="108" t="str">
        <x:f t="shared" si="259"/>
      </x:c>
      <x:c r="DM32" s="108" t="str">
        <x:f t="shared" si="260"/>
      </x:c>
      <x:c r="DN32" s="108" t="str">
        <x:f t="shared" si="261"/>
      </x:c>
      <x:c r="DO32" s="108" t="str">
        <x:f t="shared" si="262"/>
      </x:c>
      <x:c r="DP32" s="108" t="str">
        <x:f t="shared" si="263"/>
      </x:c>
      <x:c r="DQ32" s="108" t="str">
        <x:f t="shared" si="264"/>
      </x:c>
      <x:c r="DR32" s="108" t="str">
        <x:f t="shared" si="265"/>
      </x:c>
      <x:c r="DS32" s="108" t="str">
        <x:f t="shared" si="266"/>
      </x:c>
      <x:c r="DT32" s="108" t="str">
        <x:f t="shared" si="267"/>
      </x:c>
      <x:c r="DU32" s="108" t="str">
        <x:f t="shared" si="268"/>
      </x:c>
      <x:c r="DV32" s="108" t="str">
        <x:f t="shared" si="269"/>
      </x:c>
      <x:c r="DW32" s="108" t="str">
        <x:f t="shared" si="270"/>
      </x:c>
      <x:c r="DX32" s="108" t="str">
        <x:f t="shared" si="271"/>
      </x:c>
      <x:c r="DY32" s="108" t="str">
        <x:f t="shared" si="272"/>
      </x:c>
      <x:c r="DZ32" s="108" t="str">
        <x:f t="shared" si="273"/>
      </x:c>
      <x:c r="EA32" s="108" t="str">
        <x:f t="shared" si="274"/>
      </x:c>
      <x:c r="EB32" s="108" t="str">
        <x:f t="shared" si="275"/>
      </x:c>
      <x:c r="EC32" s="108" t="str">
        <x:f t="shared" si="276"/>
      </x:c>
      <x:c r="ED32" s="108" t="str">
        <x:f t="shared" si="277"/>
      </x:c>
      <x:c r="EE32" s="108" t="str">
        <x:f t="shared" si="278"/>
      </x:c>
      <x:c r="EF32" s="108" t="str">
        <x:f t="shared" si="279"/>
      </x:c>
      <x:c r="EG32" s="108" t="str">
        <x:f t="shared" si="280"/>
      </x:c>
      <x:c r="EH32" s="108" t="str">
        <x:f t="shared" si="281"/>
      </x:c>
      <x:c r="EI32" s="108" t="str">
        <x:f t="shared" si="282"/>
      </x:c>
      <x:c r="EJ32" s="108" t="str">
        <x:f t="shared" si="283"/>
      </x:c>
      <x:c r="EK32" s="108" t="str">
        <x:f t="shared" si="284"/>
      </x:c>
      <x:c r="EL32" s="108" t="str">
        <x:f t="shared" si="285"/>
      </x:c>
      <x:c r="EM32" s="108" t="str">
        <x:f t="shared" si="286"/>
      </x:c>
      <x:c r="EN32" s="108" t="str">
        <x:f t="shared" si="287"/>
      </x:c>
      <x:c r="EO32" s="108" t="str">
        <x:f t="shared" si="288"/>
      </x:c>
      <x:c r="EP32" s="108" t="str">
        <x:f t="shared" si="289"/>
      </x:c>
      <x:c r="EQ32" s="108" t="str">
        <x:f t="shared" si="290"/>
      </x:c>
      <x:c r="ER32" s="108" t="str">
        <x:f t="shared" si="291"/>
      </x:c>
      <x:c r="ES32" s="108" t="str">
        <x:f t="shared" si="292"/>
      </x:c>
      <x:c r="ET32" s="108" t="str">
        <x:f t="shared" si="293"/>
      </x:c>
      <x:c r="EU32" s="108" t="str">
        <x:f t="shared" si="294"/>
      </x:c>
      <x:c r="EV32" s="108" t="str">
        <x:f t="shared" si="295"/>
      </x:c>
      <x:c r="EW32" s="108" t="str">
        <x:f t="shared" si="296"/>
      </x:c>
      <x:c r="EX32" s="108" t="str">
        <x:f t="shared" si="297"/>
      </x:c>
      <x:c r="EY32" s="108" t="str">
        <x:f t="shared" si="298"/>
      </x:c>
      <x:c r="EZ32" s="108" t="str">
        <x:f t="shared" si="299"/>
      </x:c>
      <x:c r="FA32" s="108" t="str">
        <x:f t="shared" si="300"/>
      </x:c>
      <x:c r="FB32" s="108" t="str">
        <x:f t="shared" si="301"/>
      </x:c>
      <x:c r="FC32" t="n">
        <x:f>'07_Presupuesto'!F194-'14_Parametros'!$B$5+1</x:f>
        <x:v>82</x:v>
      </x:c>
      <x:c r="FD32" t="n">
        <x:f>'07_Presupuesto'!G194-'14_Parametros'!$B$5+1</x:f>
        <x:v>97</x:v>
      </x:c>
      <x:c r="FE32" s="98" t="n">
        <x:f>'07_Presupuesto'!E194</x:f>
        <x:v>0.06662201699037681</x:v>
      </x:c>
    </x:row>
    <x:row r="33" ht="22.049999237060547" customHeight="1">
      <x:c r="B33" s="109" t="str">
        <x:f>'04_CPM_Proyecto_Completo'!B27</x:f>
        <x:v>4.6</x:v>
      </x:c>
      <x:c r="C33" s="109" t="str">
        <x:f>'03_Rendimientos'!C27</x:f>
        <x:v>Limpieza, remates y entrega</x:v>
      </x:c>
      <x:c r="D33" s="109" t="str">
        <x:f>'03_Rendimientos'!E27</x:f>
        <x:v>lote</x:v>
      </x:c>
      <x:c r="E33" s="110" t="n">
        <x:f>'03_Rendimientos'!D27</x:f>
        <x:v>1</x:v>
      </x:c>
      <x:c r="F33" s="110">
        <x:f t="shared" si="151"/>
        <x:v>2079647.5</x:v>
      </x:c>
      <x:c r="G33" s="110" t="n">
        <x:f>'07_Presupuesto'!D195*(1+'14_Parametros'!B8)</x:f>
        <x:v>2079647.5</x:v>
      </x:c>
      <x:c r="H33" s="109" t="n">
        <x:f>'03_Rendimientos'!K27</x:f>
        <x:v>7</x:v>
      </x:c>
      <x:c r="I33" s="111" t="str">
        <x:f t="shared" si="152"/>
      </x:c>
      <x:c r="J33" s="111" t="str">
        <x:f t="shared" si="153"/>
      </x:c>
      <x:c r="K33" s="111" t="str">
        <x:f t="shared" si="154"/>
      </x:c>
      <x:c r="L33" s="111" t="str">
        <x:f t="shared" si="155"/>
      </x:c>
      <x:c r="M33" s="111" t="str">
        <x:f t="shared" si="156"/>
      </x:c>
      <x:c r="N33" s="111" t="str">
        <x:f t="shared" si="157"/>
      </x:c>
      <x:c r="O33" s="111" t="str">
        <x:f t="shared" si="158"/>
      </x:c>
      <x:c r="P33" s="111" t="str">
        <x:f t="shared" si="159"/>
      </x:c>
      <x:c r="Q33" s="111" t="str">
        <x:f t="shared" si="160"/>
      </x:c>
      <x:c r="R33" s="111" t="str">
        <x:f t="shared" si="161"/>
      </x:c>
      <x:c r="S33" s="111" t="str">
        <x:f t="shared" si="162"/>
      </x:c>
      <x:c r="T33" s="111" t="str">
        <x:f t="shared" si="163"/>
      </x:c>
      <x:c r="U33" s="111" t="str">
        <x:f t="shared" si="164"/>
      </x:c>
      <x:c r="V33" s="111" t="str">
        <x:f t="shared" si="165"/>
      </x:c>
      <x:c r="W33" s="111" t="str">
        <x:f t="shared" si="166"/>
      </x:c>
      <x:c r="X33" s="111" t="str">
        <x:f t="shared" si="167"/>
      </x:c>
      <x:c r="Y33" s="111" t="str">
        <x:f t="shared" si="168"/>
      </x:c>
      <x:c r="Z33" s="111" t="str">
        <x:f t="shared" si="169"/>
      </x:c>
      <x:c r="AA33" s="111" t="str">
        <x:f t="shared" si="170"/>
      </x:c>
      <x:c r="AB33" s="111" t="str">
        <x:f t="shared" si="171"/>
      </x:c>
      <x:c r="AC33" s="111" t="str">
        <x:f t="shared" si="172"/>
      </x:c>
      <x:c r="AD33" s="111" t="str">
        <x:f t="shared" si="173"/>
      </x:c>
      <x:c r="AE33" s="111" t="str">
        <x:f t="shared" si="174"/>
      </x:c>
      <x:c r="AF33" s="111" t="str">
        <x:f t="shared" si="175"/>
      </x:c>
      <x:c r="AG33" s="111" t="str">
        <x:f t="shared" si="176"/>
      </x:c>
      <x:c r="AH33" s="111" t="str">
        <x:f t="shared" si="177"/>
      </x:c>
      <x:c r="AI33" s="111" t="str">
        <x:f t="shared" si="178"/>
      </x:c>
      <x:c r="AJ33" s="111" t="str">
        <x:f t="shared" si="179"/>
      </x:c>
      <x:c r="AK33" s="111" t="str">
        <x:f t="shared" si="180"/>
      </x:c>
      <x:c r="AL33" s="111" t="str">
        <x:f t="shared" si="181"/>
      </x:c>
      <x:c r="AM33" s="111" t="str">
        <x:f t="shared" si="182"/>
      </x:c>
      <x:c r="AN33" s="111" t="str">
        <x:f t="shared" si="183"/>
      </x:c>
      <x:c r="AO33" s="111" t="str">
        <x:f t="shared" si="184"/>
      </x:c>
      <x:c r="AP33" s="111" t="str">
        <x:f t="shared" si="185"/>
      </x:c>
      <x:c r="AQ33" s="111" t="str">
        <x:f t="shared" si="186"/>
      </x:c>
      <x:c r="AR33" s="111" t="str">
        <x:f t="shared" si="187"/>
      </x:c>
      <x:c r="AS33" s="111" t="str">
        <x:f t="shared" si="188"/>
      </x:c>
      <x:c r="AT33" s="111" t="str">
        <x:f t="shared" si="189"/>
      </x:c>
      <x:c r="AU33" s="111" t="str">
        <x:f t="shared" si="190"/>
      </x:c>
      <x:c r="AV33" s="111" t="str">
        <x:f t="shared" si="191"/>
      </x:c>
      <x:c r="AW33" s="111" t="str">
        <x:f t="shared" si="192"/>
      </x:c>
      <x:c r="AX33" s="111" t="str">
        <x:f t="shared" si="193"/>
      </x:c>
      <x:c r="AY33" s="111" t="str">
        <x:f t="shared" si="194"/>
      </x:c>
      <x:c r="AZ33" s="111" t="str">
        <x:f t="shared" si="195"/>
      </x:c>
      <x:c r="BA33" s="111" t="str">
        <x:f t="shared" si="196"/>
      </x:c>
      <x:c r="BB33" s="111" t="str">
        <x:f t="shared" si="197"/>
      </x:c>
      <x:c r="BC33" s="111" t="str">
        <x:f t="shared" si="198"/>
      </x:c>
      <x:c r="BD33" s="111" t="str">
        <x:f t="shared" si="199"/>
      </x:c>
      <x:c r="BE33" s="111" t="str">
        <x:f t="shared" si="200"/>
      </x:c>
      <x:c r="BF33" s="111" t="str">
        <x:f t="shared" si="201"/>
      </x:c>
      <x:c r="BG33" s="111" t="str">
        <x:f t="shared" si="202"/>
      </x:c>
      <x:c r="BH33" s="111" t="str">
        <x:f t="shared" si="203"/>
      </x:c>
      <x:c r="BI33" s="111" t="str">
        <x:f t="shared" si="204"/>
      </x:c>
      <x:c r="BJ33" s="111" t="str">
        <x:f t="shared" si="205"/>
      </x:c>
      <x:c r="BK33" s="111" t="str">
        <x:f t="shared" si="206"/>
      </x:c>
      <x:c r="BL33" s="111" t="str">
        <x:f t="shared" si="207"/>
      </x:c>
      <x:c r="BM33" s="111" t="str">
        <x:f t="shared" si="208"/>
      </x:c>
      <x:c r="BN33" s="111" t="str">
        <x:f t="shared" si="209"/>
      </x:c>
      <x:c r="BO33" s="111" t="str">
        <x:f t="shared" si="210"/>
      </x:c>
      <x:c r="BP33" s="111" t="str">
        <x:f t="shared" si="211"/>
      </x:c>
      <x:c r="BQ33" s="111" t="str">
        <x:f t="shared" si="212"/>
      </x:c>
      <x:c r="BR33" s="111" t="str">
        <x:f t="shared" si="213"/>
      </x:c>
      <x:c r="BS33" s="111" t="str">
        <x:f t="shared" si="214"/>
      </x:c>
      <x:c r="BT33" s="111" t="str">
        <x:f t="shared" si="215"/>
      </x:c>
      <x:c r="BU33" s="111" t="str">
        <x:f t="shared" si="216"/>
      </x:c>
      <x:c r="BV33" s="111" t="str">
        <x:f t="shared" si="217"/>
      </x:c>
      <x:c r="BW33" s="111" t="str">
        <x:f t="shared" si="218"/>
      </x:c>
      <x:c r="BX33" s="111" t="str">
        <x:f t="shared" si="219"/>
      </x:c>
      <x:c r="BY33" s="111" t="str">
        <x:f t="shared" si="220"/>
      </x:c>
      <x:c r="BZ33" s="111" t="str">
        <x:f t="shared" si="221"/>
      </x:c>
      <x:c r="CA33" s="111" t="str">
        <x:f t="shared" si="222"/>
      </x:c>
      <x:c r="CB33" s="111" t="str">
        <x:f t="shared" si="223"/>
      </x:c>
      <x:c r="CC33" s="111" t="str">
        <x:f t="shared" si="224"/>
      </x:c>
      <x:c r="CD33" s="111" t="str">
        <x:f t="shared" si="225"/>
      </x:c>
      <x:c r="CE33" s="111" t="str">
        <x:f t="shared" si="226"/>
      </x:c>
      <x:c r="CF33" s="111" t="str">
        <x:f t="shared" si="227"/>
      </x:c>
      <x:c r="CG33" s="111" t="str">
        <x:f t="shared" si="228"/>
      </x:c>
      <x:c r="CH33" s="111" t="str">
        <x:f t="shared" si="229"/>
      </x:c>
      <x:c r="CI33" s="111" t="str">
        <x:f t="shared" si="230"/>
      </x:c>
      <x:c r="CJ33" s="111" t="str">
        <x:f t="shared" si="231"/>
      </x:c>
      <x:c r="CK33" s="111" t="str">
        <x:f t="shared" si="232"/>
      </x:c>
      <x:c r="CL33" s="111" t="str">
        <x:f t="shared" si="233"/>
      </x:c>
      <x:c r="CM33" s="111" t="str">
        <x:f t="shared" si="234"/>
      </x:c>
      <x:c r="CN33" s="111" t="str">
        <x:f t="shared" si="235"/>
      </x:c>
      <x:c r="CO33" s="111" t="str">
        <x:f t="shared" si="236"/>
      </x:c>
      <x:c r="CP33" s="111" t="str">
        <x:f t="shared" si="237"/>
      </x:c>
      <x:c r="CQ33" s="111" t="str">
        <x:f t="shared" si="238"/>
      </x:c>
      <x:c r="CR33" s="111" t="str">
        <x:f t="shared" si="239"/>
      </x:c>
      <x:c r="CS33" s="111" t="str">
        <x:f t="shared" si="240"/>
      </x:c>
      <x:c r="CT33" s="111" t="str">
        <x:f t="shared" si="241"/>
      </x:c>
      <x:c r="CU33" s="111" t="str">
        <x:f t="shared" si="242"/>
      </x:c>
      <x:c r="CV33" s="111" t="str">
        <x:f t="shared" si="243"/>
      </x:c>
      <x:c r="CW33" s="111" t="str">
        <x:f t="shared" si="244"/>
      </x:c>
      <x:c r="CX33" s="111" t="str">
        <x:f t="shared" si="245"/>
      </x:c>
      <x:c r="CY33" s="111" t="str">
        <x:f t="shared" si="246"/>
      </x:c>
      <x:c r="CZ33" s="111" t="str">
        <x:f t="shared" si="247"/>
      </x:c>
      <x:c r="DA33" s="111" t="str">
        <x:f t="shared" si="248"/>
      </x:c>
      <x:c r="DB33" s="111" t="str">
        <x:f t="shared" si="249"/>
      </x:c>
      <x:c r="DC33" s="111" t="str">
        <x:f t="shared" si="250"/>
      </x:c>
      <x:c r="DD33" s="111" t="str">
        <x:f t="shared" si="251"/>
      </x:c>
      <x:c r="DE33" s="111" t="str">
        <x:f t="shared" si="252"/>
      </x:c>
      <x:c r="DF33" s="111" t="str">
        <x:f t="shared" si="253"/>
      </x:c>
      <x:c r="DG33" s="111" t="str">
        <x:f t="shared" si="254"/>
      </x:c>
      <x:c r="DH33" s="111" t="str">
        <x:f t="shared" si="255"/>
      </x:c>
      <x:c r="DI33" s="111" t="str">
        <x:f t="shared" si="256"/>
      </x:c>
      <x:c r="DJ33" s="111" t="str">
        <x:f t="shared" si="257"/>
      </x:c>
      <x:c r="DK33" s="111" t="str">
        <x:f t="shared" si="258"/>
      </x:c>
      <x:c r="DL33" s="111" t="str">
        <x:f t="shared" si="259"/>
      </x:c>
      <x:c r="DM33" s="111" t="str">
        <x:f t="shared" si="260"/>
      </x:c>
      <x:c r="DN33" s="111" t="str">
        <x:f t="shared" si="261"/>
      </x:c>
      <x:c r="DO33" s="111" t="str">
        <x:f t="shared" si="262"/>
      </x:c>
      <x:c r="DP33" s="111" t="str">
        <x:f t="shared" si="263"/>
      </x:c>
      <x:c r="DQ33" s="111" t="str">
        <x:f t="shared" si="264"/>
      </x:c>
      <x:c r="DR33" s="111" t="str">
        <x:f t="shared" si="265"/>
      </x:c>
      <x:c r="DS33" s="111" t="str">
        <x:f t="shared" si="266"/>
      </x:c>
      <x:c r="DT33" s="111" t="str">
        <x:f t="shared" si="267"/>
      </x:c>
      <x:c r="DU33" s="111" t="str">
        <x:f t="shared" si="268"/>
      </x:c>
      <x:c r="DV33" s="111" t="str">
        <x:f t="shared" si="269"/>
      </x:c>
      <x:c r="DW33" s="111" t="str">
        <x:f t="shared" si="270"/>
      </x:c>
      <x:c r="DX33" s="111" t="str">
        <x:f t="shared" si="271"/>
      </x:c>
      <x:c r="DY33" s="111" t="str">
        <x:f t="shared" si="272"/>
      </x:c>
      <x:c r="DZ33" s="111" t="str">
        <x:f t="shared" si="273"/>
      </x:c>
      <x:c r="EA33" s="111" t="str">
        <x:f t="shared" si="274"/>
      </x:c>
      <x:c r="EB33" s="111" t="str">
        <x:f t="shared" si="275"/>
      </x:c>
      <x:c r="EC33" s="111" t="str">
        <x:f t="shared" si="276"/>
      </x:c>
      <x:c r="ED33" s="111" t="str">
        <x:f t="shared" si="277"/>
      </x:c>
      <x:c r="EE33" s="111" t="str">
        <x:f t="shared" si="278"/>
      </x:c>
      <x:c r="EF33" s="111" t="str">
        <x:f t="shared" si="279"/>
      </x:c>
      <x:c r="EG33" s="111" t="str">
        <x:f t="shared" si="280"/>
      </x:c>
      <x:c r="EH33" s="111" t="str">
        <x:f t="shared" si="281"/>
      </x:c>
      <x:c r="EI33" s="111" t="str">
        <x:f t="shared" si="282"/>
      </x:c>
      <x:c r="EJ33" s="111" t="str">
        <x:f t="shared" si="283"/>
      </x:c>
      <x:c r="EK33" s="111" t="str">
        <x:f t="shared" si="284"/>
      </x:c>
      <x:c r="EL33" s="111" t="str">
        <x:f t="shared" si="285"/>
      </x:c>
      <x:c r="EM33" s="111" t="str">
        <x:f t="shared" si="286"/>
      </x:c>
      <x:c r="EN33" s="111" t="str">
        <x:f t="shared" si="287"/>
      </x:c>
      <x:c r="EO33" s="111" t="str">
        <x:f t="shared" si="288"/>
      </x:c>
      <x:c r="EP33" s="111" t="str">
        <x:f t="shared" si="289"/>
      </x:c>
      <x:c r="EQ33" s="111" t="str">
        <x:f t="shared" si="290"/>
      </x:c>
      <x:c r="ER33" s="111" t="str">
        <x:f t="shared" si="291"/>
      </x:c>
      <x:c r="ES33" s="111" t="str">
        <x:f t="shared" si="292"/>
      </x:c>
      <x:c r="ET33" s="111" t="str">
        <x:f t="shared" si="293"/>
      </x:c>
      <x:c r="EU33" s="111" t="str">
        <x:f t="shared" si="294"/>
      </x:c>
      <x:c r="EV33" s="111">
        <x:f t="shared" si="295"/>
        <x:v>1</x:v>
      </x:c>
      <x:c r="EW33" s="111">
        <x:f t="shared" si="296"/>
        <x:v>1</x:v>
      </x:c>
      <x:c r="EX33" s="111">
        <x:f t="shared" si="297"/>
        <x:v>1</x:v>
      </x:c>
      <x:c r="EY33" s="111">
        <x:f t="shared" si="298"/>
        <x:v>1</x:v>
      </x:c>
      <x:c r="EZ33" s="111">
        <x:f t="shared" si="299"/>
        <x:v>1</x:v>
      </x:c>
      <x:c r="FA33" s="111">
        <x:f t="shared" si="300"/>
        <x:v>1</x:v>
      </x:c>
      <x:c r="FB33" s="111">
        <x:f t="shared" si="301"/>
        <x:v>1</x:v>
      </x:c>
      <x:c r="FC33" t="n">
        <x:f>'07_Presupuesto'!F195-'14_Parametros'!$B$5+1</x:f>
        <x:v>144</x:v>
      </x:c>
      <x:c r="FD33" t="n">
        <x:f>'07_Presupuesto'!G195-'14_Parametros'!$B$5+1</x:f>
        <x:v>150</x:v>
      </x:c>
      <x:c r="FE33" s="98" t="n">
        <x:f>'07_Presupuesto'!E195</x:f>
        <x:v>0.022207338996792274</x:v>
      </x:c>
    </x:row>
    <x:row r="34">
      <x:c r="FE34" s="98"/>
    </x:row>
    <x:row r="35">
      <x:c r="B35" s="107" t="s">
        <x:v>365</x:v>
      </x:c>
      <x:c r="C35" s="107" t="s">
        <x:v>366</x:v>
      </x:c>
      <x:c r="D35" s="107"/>
      <x:c r="E35" s="107"/>
      <x:c r="F35" s="107"/>
      <x:c r="G35" s="113" t="n">
        <x:f>SUM(G9:G33)</x:f>
        <x:v>108230640</x:v>
      </x:c>
      <x:c r="H35" s="107"/>
      <x:c r="I35" s="112" t="n">
        <x:f t="shared" ref="I35:AN35" si="302">SUM(I9:I33)</x:f>
        <x:v>1</x:v>
      </x:c>
      <x:c r="J35" s="112">
        <x:f t="shared" si="302"/>
        <x:v>1</x:v>
      </x:c>
      <x:c r="K35" s="112">
        <x:f t="shared" si="302"/>
        <x:v>1</x:v>
      </x:c>
      <x:c r="L35" s="112">
        <x:f t="shared" si="302"/>
        <x:v>1</x:v>
      </x:c>
      <x:c r="M35" s="112">
        <x:f t="shared" si="302"/>
        <x:v>1</x:v>
      </x:c>
      <x:c r="N35" s="112">
        <x:f t="shared" si="302"/>
        <x:v>1</x:v>
      </x:c>
      <x:c r="O35" s="112">
        <x:f t="shared" si="302"/>
        <x:v>2</x:v>
      </x:c>
      <x:c r="P35" s="112">
        <x:f t="shared" si="302"/>
        <x:v>2</x:v>
      </x:c>
      <x:c r="Q35" s="112">
        <x:f t="shared" si="302"/>
        <x:v>2</x:v>
      </x:c>
      <x:c r="R35" s="112">
        <x:f t="shared" si="302"/>
        <x:v>2</x:v>
      </x:c>
      <x:c r="S35" s="112">
        <x:f t="shared" si="302"/>
        <x:v>2</x:v>
      </x:c>
      <x:c r="T35" s="112">
        <x:f t="shared" si="302"/>
        <x:v>2</x:v>
      </x:c>
      <x:c r="U35" s="112">
        <x:f t="shared" si="302"/>
        <x:v>2</x:v>
      </x:c>
      <x:c r="V35" s="112">
        <x:f t="shared" si="302"/>
        <x:v>2</x:v>
      </x:c>
      <x:c r="W35" s="112">
        <x:f t="shared" si="302"/>
        <x:v>2</x:v>
      </x:c>
      <x:c r="X35" s="112">
        <x:f t="shared" si="302"/>
        <x:v>2</x:v>
      </x:c>
      <x:c r="Y35" s="112">
        <x:f t="shared" si="302"/>
        <x:v>1</x:v>
      </x:c>
      <x:c r="Z35" s="112">
        <x:f t="shared" si="302"/>
        <x:v>1</x:v>
      </x:c>
      <x:c r="AA35" s="112">
        <x:f t="shared" si="302"/>
        <x:v>1</x:v>
      </x:c>
      <x:c r="AB35" s="112">
        <x:f t="shared" si="302"/>
        <x:v>1</x:v>
      </x:c>
      <x:c r="AC35" s="112">
        <x:f t="shared" si="302"/>
        <x:v>1</x:v>
      </x:c>
      <x:c r="AD35" s="112">
        <x:f t="shared" si="302"/>
        <x:v>1</x:v>
      </x:c>
      <x:c r="AE35" s="112">
        <x:f t="shared" si="302"/>
        <x:v>1</x:v>
      </x:c>
      <x:c r="AF35" s="112">
        <x:f t="shared" si="302"/>
        <x:v>1</x:v>
      </x:c>
      <x:c r="AG35" s="112">
        <x:f t="shared" si="302"/>
        <x:v>1</x:v>
      </x:c>
      <x:c r="AH35" s="112">
        <x:f t="shared" si="302"/>
        <x:v>1</x:v>
      </x:c>
      <x:c r="AI35" s="112">
        <x:f t="shared" si="302"/>
        <x:v>1</x:v>
      </x:c>
      <x:c r="AJ35" s="112">
        <x:f t="shared" si="302"/>
        <x:v>1</x:v>
      </x:c>
      <x:c r="AK35" s="112">
        <x:f t="shared" si="302"/>
        <x:v>1</x:v>
      </x:c>
      <x:c r="AL35" s="112">
        <x:f t="shared" si="302"/>
        <x:v>1</x:v>
      </x:c>
      <x:c r="AM35" s="112">
        <x:f t="shared" si="302"/>
        <x:v>1</x:v>
      </x:c>
      <x:c r="AN35" s="112">
        <x:f t="shared" si="302"/>
        <x:v>2</x:v>
      </x:c>
      <x:c r="AO35" s="112" t="n">
        <x:f t="shared" ref="AO35:BT35" si="303">SUM(AO9:AO33)</x:f>
        <x:v>2</x:v>
      </x:c>
      <x:c r="AP35" s="112">
        <x:f t="shared" si="303"/>
        <x:v>2</x:v>
      </x:c>
      <x:c r="AQ35" s="112">
        <x:f t="shared" si="303"/>
        <x:v>2</x:v>
      </x:c>
      <x:c r="AR35" s="112">
        <x:f t="shared" si="303"/>
        <x:v>2</x:v>
      </x:c>
      <x:c r="AS35" s="112">
        <x:f t="shared" si="303"/>
        <x:v>2</x:v>
      </x:c>
      <x:c r="AT35" s="112">
        <x:f t="shared" si="303"/>
        <x:v>2</x:v>
      </x:c>
      <x:c r="AU35" s="112">
        <x:f t="shared" si="303"/>
        <x:v>2</x:v>
      </x:c>
      <x:c r="AV35" s="112">
        <x:f t="shared" si="303"/>
        <x:v>2</x:v>
      </x:c>
      <x:c r="AW35" s="112">
        <x:f t="shared" si="303"/>
        <x:v>2</x:v>
      </x:c>
      <x:c r="AX35" s="112">
        <x:f t="shared" si="303"/>
        <x:v>2</x:v>
      </x:c>
      <x:c r="AY35" s="112">
        <x:f t="shared" si="303"/>
        <x:v>2</x:v>
      </x:c>
      <x:c r="AZ35" s="112">
        <x:f t="shared" si="303"/>
        <x:v>2</x:v>
      </x:c>
      <x:c r="BA35" s="112">
        <x:f t="shared" si="303"/>
        <x:v>2</x:v>
      </x:c>
      <x:c r="BB35" s="112">
        <x:f t="shared" si="303"/>
        <x:v>1</x:v>
      </x:c>
      <x:c r="BC35" s="112">
        <x:f t="shared" si="303"/>
        <x:v>1</x:v>
      </x:c>
      <x:c r="BD35" s="112">
        <x:f t="shared" si="303"/>
        <x:v>1</x:v>
      </x:c>
      <x:c r="BE35" s="112">
        <x:f t="shared" si="303"/>
        <x:v>1</x:v>
      </x:c>
      <x:c r="BF35" s="112">
        <x:f t="shared" si="303"/>
        <x:v>3</x:v>
      </x:c>
      <x:c r="BG35" s="112">
        <x:f t="shared" si="303"/>
        <x:v>3</x:v>
      </x:c>
      <x:c r="BH35" s="112">
        <x:f t="shared" si="303"/>
        <x:v>3</x:v>
      </x:c>
      <x:c r="BI35" s="112">
        <x:f t="shared" si="303"/>
        <x:v>3</x:v>
      </x:c>
      <x:c r="BJ35" s="112">
        <x:f t="shared" si="303"/>
        <x:v>3</x:v>
      </x:c>
      <x:c r="BK35" s="112">
        <x:f t="shared" si="303"/>
        <x:v>3</x:v>
      </x:c>
      <x:c r="BL35" s="112">
        <x:f t="shared" si="303"/>
        <x:v>3</x:v>
      </x:c>
      <x:c r="BM35" s="112">
        <x:f t="shared" si="303"/>
        <x:v>3</x:v>
      </x:c>
      <x:c r="BN35" s="112">
        <x:f t="shared" si="303"/>
        <x:v>3</x:v>
      </x:c>
      <x:c r="BO35" s="112">
        <x:f t="shared" si="303"/>
        <x:v>3</x:v>
      </x:c>
      <x:c r="BP35" s="112">
        <x:f t="shared" si="303"/>
        <x:v>3</x:v>
      </x:c>
      <x:c r="BQ35" s="112">
        <x:f t="shared" si="303"/>
        <x:v>3</x:v>
      </x:c>
      <x:c r="BR35" s="112">
        <x:f t="shared" si="303"/>
        <x:v>2</x:v>
      </x:c>
      <x:c r="BS35" s="112">
        <x:f t="shared" si="303"/>
        <x:v>2</x:v>
      </x:c>
      <x:c r="BT35" s="112">
        <x:f t="shared" si="303"/>
        <x:v>2</x:v>
      </x:c>
      <x:c r="BU35" s="112" t="n">
        <x:f t="shared" ref="BU35:CZ35" si="304">SUM(BU9:BU33)</x:f>
        <x:v>2</x:v>
      </x:c>
      <x:c r="BV35" s="112">
        <x:f t="shared" si="304"/>
        <x:v>2</x:v>
      </x:c>
      <x:c r="BW35" s="112">
        <x:f t="shared" si="304"/>
        <x:v>2</x:v>
      </x:c>
      <x:c r="BX35" s="112">
        <x:f t="shared" si="304"/>
        <x:v>2</x:v>
      </x:c>
      <x:c r="BY35" s="112">
        <x:f t="shared" si="304"/>
        <x:v>2</x:v>
      </x:c>
      <x:c r="BZ35" s="112">
        <x:f t="shared" si="304"/>
        <x:v>2</x:v>
      </x:c>
      <x:c r="CA35" s="112">
        <x:f t="shared" si="304"/>
        <x:v>2</x:v>
      </x:c>
      <x:c r="CB35" s="112">
        <x:f t="shared" si="304"/>
        <x:v>2</x:v>
      </x:c>
      <x:c r="CC35" s="112">
        <x:f t="shared" si="304"/>
        <x:v>2</x:v>
      </x:c>
      <x:c r="CD35" s="112">
        <x:f t="shared" si="304"/>
        <x:v>2</x:v>
      </x:c>
      <x:c r="CE35" s="112">
        <x:f t="shared" si="304"/>
        <x:v>2</x:v>
      </x:c>
      <x:c r="CF35" s="112">
        <x:f t="shared" si="304"/>
        <x:v>2</x:v>
      </x:c>
      <x:c r="CG35" s="112">
        <x:f t="shared" si="304"/>
        <x:v>2</x:v>
      </x:c>
      <x:c r="CH35" s="112">
        <x:f t="shared" si="304"/>
        <x:v>2</x:v>
      </x:c>
      <x:c r="CI35" s="112">
        <x:f t="shared" si="304"/>
        <x:v>2</x:v>
      </x:c>
      <x:c r="CJ35" s="112">
        <x:f t="shared" si="304"/>
        <x:v>2</x:v>
      </x:c>
      <x:c r="CK35" s="112">
        <x:f t="shared" si="304"/>
        <x:v>2</x:v>
      </x:c>
      <x:c r="CL35" s="112">
        <x:f t="shared" si="304"/>
        <x:v>3</x:v>
      </x:c>
      <x:c r="CM35" s="112">
        <x:f t="shared" si="304"/>
        <x:v>3</x:v>
      </x:c>
      <x:c r="CN35" s="112">
        <x:f t="shared" si="304"/>
        <x:v>3</x:v>
      </x:c>
      <x:c r="CO35" s="112">
        <x:f t="shared" si="304"/>
        <x:v>3</x:v>
      </x:c>
      <x:c r="CP35" s="112">
        <x:f t="shared" si="304"/>
        <x:v>3</x:v>
      </x:c>
      <x:c r="CQ35" s="112">
        <x:f t="shared" si="304"/>
        <x:v>3</x:v>
      </x:c>
      <x:c r="CR35" s="112">
        <x:f t="shared" si="304"/>
        <x:v>2</x:v>
      </x:c>
      <x:c r="CS35" s="112">
        <x:f t="shared" si="304"/>
        <x:v>2</x:v>
      </x:c>
      <x:c r="CT35" s="112">
        <x:f t="shared" si="304"/>
        <x:v>2</x:v>
      </x:c>
      <x:c r="CU35" s="112">
        <x:f t="shared" si="304"/>
        <x:v>2</x:v>
      </x:c>
      <x:c r="CV35" s="112">
        <x:f t="shared" si="304"/>
        <x:v>2</x:v>
      </x:c>
      <x:c r="CW35" s="112">
        <x:f t="shared" si="304"/>
        <x:v>2</x:v>
      </x:c>
      <x:c r="CX35" s="112">
        <x:f t="shared" si="304"/>
        <x:v>2</x:v>
      </x:c>
      <x:c r="CY35" s="112">
        <x:f t="shared" si="304"/>
        <x:v>2</x:v>
      </x:c>
      <x:c r="CZ35" s="112">
        <x:f t="shared" si="304"/>
        <x:v>3</x:v>
      </x:c>
      <x:c r="DA35" s="112" t="n">
        <x:f t="shared" ref="DA35:EF35" si="305">SUM(DA9:DA33)</x:f>
        <x:v>3</x:v>
      </x:c>
      <x:c r="DB35" s="112">
        <x:f t="shared" si="305"/>
        <x:v>2</x:v>
      </x:c>
      <x:c r="DC35" s="112">
        <x:f t="shared" si="305"/>
        <x:v>2</x:v>
      </x:c>
      <x:c r="DD35" s="112">
        <x:f t="shared" si="305"/>
        <x:v>2</x:v>
      </x:c>
      <x:c r="DE35" s="112">
        <x:f t="shared" si="305"/>
        <x:v>2</x:v>
      </x:c>
      <x:c r="DF35" s="112">
        <x:f t="shared" si="305"/>
        <x:v>2</x:v>
      </x:c>
      <x:c r="DG35" s="112">
        <x:f t="shared" si="305"/>
        <x:v>2</x:v>
      </x:c>
      <x:c r="DH35" s="112">
        <x:f t="shared" si="305"/>
        <x:v>1</x:v>
      </x:c>
      <x:c r="DI35" s="112">
        <x:f t="shared" si="305"/>
        <x:v>1</x:v>
      </x:c>
      <x:c r="DJ35" s="112">
        <x:f t="shared" si="305"/>
        <x:v>1</x:v>
      </x:c>
      <x:c r="DK35" s="112">
        <x:f t="shared" si="305"/>
        <x:v>1</x:v>
      </x:c>
      <x:c r="DL35" s="112">
        <x:f t="shared" si="305"/>
        <x:v>1</x:v>
      </x:c>
      <x:c r="DM35" s="112">
        <x:f t="shared" si="305"/>
        <x:v>1</x:v>
      </x:c>
      <x:c r="DN35" s="112">
        <x:f t="shared" si="305"/>
        <x:v>1</x:v>
      </x:c>
      <x:c r="DO35" s="112">
        <x:f t="shared" si="305"/>
        <x:v>1</x:v>
      </x:c>
      <x:c r="DP35" s="112">
        <x:f t="shared" si="305"/>
        <x:v>2</x:v>
      </x:c>
      <x:c r="DQ35" s="112">
        <x:f t="shared" si="305"/>
        <x:v>2</x:v>
      </x:c>
      <x:c r="DR35" s="112">
        <x:f t="shared" si="305"/>
        <x:v>2</x:v>
      </x:c>
      <x:c r="DS35" s="112">
        <x:f t="shared" si="305"/>
        <x:v>2</x:v>
      </x:c>
      <x:c r="DT35" s="112">
        <x:f t="shared" si="305"/>
        <x:v>2</x:v>
      </x:c>
      <x:c r="DU35" s="112">
        <x:f t="shared" si="305"/>
        <x:v>2</x:v>
      </x:c>
      <x:c r="DV35" s="112">
        <x:f t="shared" si="305"/>
        <x:v>2</x:v>
      </x:c>
      <x:c r="DW35" s="112">
        <x:f t="shared" si="305"/>
        <x:v>2</x:v>
      </x:c>
      <x:c r="DX35" s="112">
        <x:f t="shared" si="305"/>
        <x:v>2</x:v>
      </x:c>
      <x:c r="DY35" s="112">
        <x:f t="shared" si="305"/>
        <x:v>2</x:v>
      </x:c>
      <x:c r="DZ35" s="112">
        <x:f t="shared" si="305"/>
        <x:v>1</x:v>
      </x:c>
      <x:c r="EA35" s="112">
        <x:f t="shared" si="305"/>
        <x:v>1</x:v>
      </x:c>
      <x:c r="EB35" s="112">
        <x:f t="shared" si="305"/>
        <x:v>1</x:v>
      </x:c>
      <x:c r="EC35" s="112">
        <x:f t="shared" si="305"/>
        <x:v>1</x:v>
      </x:c>
      <x:c r="ED35" s="112">
        <x:f t="shared" si="305"/>
        <x:v>1</x:v>
      </x:c>
      <x:c r="EE35" s="112">
        <x:f t="shared" si="305"/>
        <x:v>1</x:v>
      </x:c>
      <x:c r="EF35" s="112">
        <x:f t="shared" si="305"/>
        <x:v>1</x:v>
      </x:c>
      <x:c r="EG35" s="112" t="n">
        <x:f t="shared" ref="EG35:FB35" si="306">SUM(EG9:EG33)</x:f>
        <x:v>1</x:v>
      </x:c>
      <x:c r="EH35" s="112">
        <x:f t="shared" si="306"/>
        <x:v>1</x:v>
      </x:c>
      <x:c r="EI35" s="112">
        <x:f t="shared" si="306"/>
        <x:v>1</x:v>
      </x:c>
      <x:c r="EJ35" s="112">
        <x:f t="shared" si="306"/>
        <x:v>1</x:v>
      </x:c>
      <x:c r="EK35" s="112">
        <x:f t="shared" si="306"/>
        <x:v>1</x:v>
      </x:c>
      <x:c r="EL35" s="112">
        <x:f t="shared" si="306"/>
        <x:v>1</x:v>
      </x:c>
      <x:c r="EM35" s="112">
        <x:f t="shared" si="306"/>
        <x:v>1</x:v>
      </x:c>
      <x:c r="EN35" s="112">
        <x:f t="shared" si="306"/>
        <x:v>1</x:v>
      </x:c>
      <x:c r="EO35" s="112">
        <x:f t="shared" si="306"/>
        <x:v>1</x:v>
      </x:c>
      <x:c r="EP35" s="112">
        <x:f t="shared" si="306"/>
        <x:v>1</x:v>
      </x:c>
      <x:c r="EQ35" s="112">
        <x:f t="shared" si="306"/>
        <x:v>1</x:v>
      </x:c>
      <x:c r="ER35" s="112">
        <x:f t="shared" si="306"/>
        <x:v>1</x:v>
      </x:c>
      <x:c r="ES35" s="112">
        <x:f t="shared" si="306"/>
        <x:v>1</x:v>
      </x:c>
      <x:c r="ET35" s="112">
        <x:f t="shared" si="306"/>
        <x:v>1</x:v>
      </x:c>
      <x:c r="EU35" s="112">
        <x:f t="shared" si="306"/>
        <x:v>1</x:v>
      </x:c>
      <x:c r="EV35" s="112">
        <x:f t="shared" si="306"/>
        <x:v>1</x:v>
      </x:c>
      <x:c r="EW35" s="112">
        <x:f t="shared" si="306"/>
        <x:v>1</x:v>
      </x:c>
      <x:c r="EX35" s="112">
        <x:f t="shared" si="306"/>
        <x:v>1</x:v>
      </x:c>
      <x:c r="EY35" s="112">
        <x:f t="shared" si="306"/>
        <x:v>1</x:v>
      </x:c>
      <x:c r="EZ35" s="112">
        <x:f t="shared" si="306"/>
        <x:v>1</x:v>
      </x:c>
      <x:c r="FA35" s="112">
        <x:f t="shared" si="306"/>
        <x:v>1</x:v>
      </x:c>
      <x:c r="FB35" s="112">
        <x:f t="shared" si="306"/>
        <x:v>1</x:v>
      </x:c>
      <x:c r="FE35" s="98"/>
    </x:row>
    <x:row r="36">
      <x:c r="B36" s="107"/>
      <x:c r="C36" s="107" t="s">
        <x:v>367</x:v>
      </x:c>
      <x:c r="D36" s="107"/>
      <x:c r="E36" s="107"/>
      <x:c r="F36" s="107"/>
      <x:c r="G36" s="107"/>
      <x:c r="H36" s="107"/>
      <x:c r="I36" s="112" t="n">
        <x:f>I35</x:f>
        <x:v>1</x:v>
      </x:c>
      <x:c r="J36" s="112" t="n">
        <x:f t="shared" ref="J36:AO36" si="307">I36+J35</x:f>
        <x:v>2</x:v>
      </x:c>
      <x:c r="K36" s="112">
        <x:f t="shared" si="307"/>
        <x:v>3</x:v>
      </x:c>
      <x:c r="L36" s="112">
        <x:f t="shared" si="307"/>
        <x:v>4</x:v>
      </x:c>
      <x:c r="M36" s="112">
        <x:f t="shared" si="307"/>
        <x:v>5</x:v>
      </x:c>
      <x:c r="N36" s="112">
        <x:f t="shared" si="307"/>
        <x:v>6</x:v>
      </x:c>
      <x:c r="O36" s="112">
        <x:f t="shared" si="307"/>
        <x:v>8</x:v>
      </x:c>
      <x:c r="P36" s="112">
        <x:f t="shared" si="307"/>
        <x:v>10</x:v>
      </x:c>
      <x:c r="Q36" s="112">
        <x:f t="shared" si="307"/>
        <x:v>12</x:v>
      </x:c>
      <x:c r="R36" s="112">
        <x:f t="shared" si="307"/>
        <x:v>14</x:v>
      </x:c>
      <x:c r="S36" s="112">
        <x:f t="shared" si="307"/>
        <x:v>16</x:v>
      </x:c>
      <x:c r="T36" s="112">
        <x:f t="shared" si="307"/>
        <x:v>18</x:v>
      </x:c>
      <x:c r="U36" s="112">
        <x:f t="shared" si="307"/>
        <x:v>20</x:v>
      </x:c>
      <x:c r="V36" s="112">
        <x:f t="shared" si="307"/>
        <x:v>22</x:v>
      </x:c>
      <x:c r="W36" s="112">
        <x:f t="shared" si="307"/>
        <x:v>24</x:v>
      </x:c>
      <x:c r="X36" s="112">
        <x:f t="shared" si="307"/>
        <x:v>26</x:v>
      </x:c>
      <x:c r="Y36" s="112">
        <x:f t="shared" si="307"/>
        <x:v>27</x:v>
      </x:c>
      <x:c r="Z36" s="112">
        <x:f t="shared" si="307"/>
        <x:v>28</x:v>
      </x:c>
      <x:c r="AA36" s="112">
        <x:f t="shared" si="307"/>
        <x:v>29</x:v>
      </x:c>
      <x:c r="AB36" s="112">
        <x:f t="shared" si="307"/>
        <x:v>30</x:v>
      </x:c>
      <x:c r="AC36" s="112">
        <x:f t="shared" si="307"/>
        <x:v>31</x:v>
      </x:c>
      <x:c r="AD36" s="112">
        <x:f t="shared" si="307"/>
        <x:v>32</x:v>
      </x:c>
      <x:c r="AE36" s="112">
        <x:f t="shared" si="307"/>
        <x:v>33</x:v>
      </x:c>
      <x:c r="AF36" s="112">
        <x:f t="shared" si="307"/>
        <x:v>34</x:v>
      </x:c>
      <x:c r="AG36" s="112">
        <x:f t="shared" si="307"/>
        <x:v>35</x:v>
      </x:c>
      <x:c r="AH36" s="112">
        <x:f t="shared" si="307"/>
        <x:v>36</x:v>
      </x:c>
      <x:c r="AI36" s="112">
        <x:f t="shared" si="307"/>
        <x:v>37</x:v>
      </x:c>
      <x:c r="AJ36" s="112">
        <x:f t="shared" si="307"/>
        <x:v>38</x:v>
      </x:c>
      <x:c r="AK36" s="112">
        <x:f t="shared" si="307"/>
        <x:v>39</x:v>
      </x:c>
      <x:c r="AL36" s="112">
        <x:f t="shared" si="307"/>
        <x:v>40</x:v>
      </x:c>
      <x:c r="AM36" s="112">
        <x:f t="shared" si="307"/>
        <x:v>41</x:v>
      </x:c>
      <x:c r="AN36" s="112">
        <x:f t="shared" si="307"/>
        <x:v>43</x:v>
      </x:c>
      <x:c r="AO36" s="112">
        <x:f t="shared" si="307"/>
        <x:v>45</x:v>
      </x:c>
      <x:c r="AP36" s="112" t="n">
        <x:f t="shared" ref="AP36:BU36" si="308">AO36+AP35</x:f>
        <x:v>47</x:v>
      </x:c>
      <x:c r="AQ36" s="112">
        <x:f t="shared" si="308"/>
        <x:v>49</x:v>
      </x:c>
      <x:c r="AR36" s="112">
        <x:f t="shared" si="308"/>
        <x:v>51</x:v>
      </x:c>
      <x:c r="AS36" s="112">
        <x:f t="shared" si="308"/>
        <x:v>53</x:v>
      </x:c>
      <x:c r="AT36" s="112">
        <x:f t="shared" si="308"/>
        <x:v>55</x:v>
      </x:c>
      <x:c r="AU36" s="112">
        <x:f t="shared" si="308"/>
        <x:v>57</x:v>
      </x:c>
      <x:c r="AV36" s="112">
        <x:f t="shared" si="308"/>
        <x:v>59</x:v>
      </x:c>
      <x:c r="AW36" s="112">
        <x:f t="shared" si="308"/>
        <x:v>61</x:v>
      </x:c>
      <x:c r="AX36" s="112">
        <x:f t="shared" si="308"/>
        <x:v>63</x:v>
      </x:c>
      <x:c r="AY36" s="112">
        <x:f t="shared" si="308"/>
        <x:v>65</x:v>
      </x:c>
      <x:c r="AZ36" s="112">
        <x:f t="shared" si="308"/>
        <x:v>67</x:v>
      </x:c>
      <x:c r="BA36" s="112">
        <x:f t="shared" si="308"/>
        <x:v>69</x:v>
      </x:c>
      <x:c r="BB36" s="112">
        <x:f t="shared" si="308"/>
        <x:v>70</x:v>
      </x:c>
      <x:c r="BC36" s="112">
        <x:f t="shared" si="308"/>
        <x:v>71</x:v>
      </x:c>
      <x:c r="BD36" s="112">
        <x:f t="shared" si="308"/>
        <x:v>72</x:v>
      </x:c>
      <x:c r="BE36" s="112">
        <x:f t="shared" si="308"/>
        <x:v>73</x:v>
      </x:c>
      <x:c r="BF36" s="112">
        <x:f t="shared" si="308"/>
        <x:v>76</x:v>
      </x:c>
      <x:c r="BG36" s="112">
        <x:f t="shared" si="308"/>
        <x:v>79</x:v>
      </x:c>
      <x:c r="BH36" s="112">
        <x:f t="shared" si="308"/>
        <x:v>82</x:v>
      </x:c>
      <x:c r="BI36" s="112">
        <x:f t="shared" si="308"/>
        <x:v>85</x:v>
      </x:c>
      <x:c r="BJ36" s="112">
        <x:f t="shared" si="308"/>
        <x:v>88</x:v>
      </x:c>
      <x:c r="BK36" s="112">
        <x:f t="shared" si="308"/>
        <x:v>91</x:v>
      </x:c>
      <x:c r="BL36" s="112">
        <x:f t="shared" si="308"/>
        <x:v>94</x:v>
      </x:c>
      <x:c r="BM36" s="112">
        <x:f t="shared" si="308"/>
        <x:v>97</x:v>
      </x:c>
      <x:c r="BN36" s="112">
        <x:f t="shared" si="308"/>
        <x:v>100</x:v>
      </x:c>
      <x:c r="BO36" s="112">
        <x:f t="shared" si="308"/>
        <x:v>103</x:v>
      </x:c>
      <x:c r="BP36" s="112">
        <x:f t="shared" si="308"/>
        <x:v>106</x:v>
      </x:c>
      <x:c r="BQ36" s="112">
        <x:f t="shared" si="308"/>
        <x:v>109</x:v>
      </x:c>
      <x:c r="BR36" s="112">
        <x:f t="shared" si="308"/>
        <x:v>111</x:v>
      </x:c>
      <x:c r="BS36" s="112">
        <x:f t="shared" si="308"/>
        <x:v>113</x:v>
      </x:c>
      <x:c r="BT36" s="112">
        <x:f t="shared" si="308"/>
        <x:v>115</x:v>
      </x:c>
      <x:c r="BU36" s="112">
        <x:f t="shared" si="308"/>
        <x:v>117</x:v>
      </x:c>
      <x:c r="BV36" s="112" t="n">
        <x:f t="shared" ref="BV36:DA36" si="309">BU36+BV35</x:f>
        <x:v>119</x:v>
      </x:c>
      <x:c r="BW36" s="112">
        <x:f t="shared" si="309"/>
        <x:v>121</x:v>
      </x:c>
      <x:c r="BX36" s="112">
        <x:f t="shared" si="309"/>
        <x:v>123</x:v>
      </x:c>
      <x:c r="BY36" s="112">
        <x:f t="shared" si="309"/>
        <x:v>125</x:v>
      </x:c>
      <x:c r="BZ36" s="112">
        <x:f t="shared" si="309"/>
        <x:v>127</x:v>
      </x:c>
      <x:c r="CA36" s="112">
        <x:f t="shared" si="309"/>
        <x:v>129</x:v>
      </x:c>
      <x:c r="CB36" s="112">
        <x:f t="shared" si="309"/>
        <x:v>131</x:v>
      </x:c>
      <x:c r="CC36" s="112">
        <x:f t="shared" si="309"/>
        <x:v>133</x:v>
      </x:c>
      <x:c r="CD36" s="112">
        <x:f t="shared" si="309"/>
        <x:v>135</x:v>
      </x:c>
      <x:c r="CE36" s="112">
        <x:f t="shared" si="309"/>
        <x:v>137</x:v>
      </x:c>
      <x:c r="CF36" s="112">
        <x:f t="shared" si="309"/>
        <x:v>139</x:v>
      </x:c>
      <x:c r="CG36" s="112">
        <x:f t="shared" si="309"/>
        <x:v>141</x:v>
      </x:c>
      <x:c r="CH36" s="112">
        <x:f t="shared" si="309"/>
        <x:v>143</x:v>
      </x:c>
      <x:c r="CI36" s="112">
        <x:f t="shared" si="309"/>
        <x:v>145</x:v>
      </x:c>
      <x:c r="CJ36" s="112">
        <x:f t="shared" si="309"/>
        <x:v>147</x:v>
      </x:c>
      <x:c r="CK36" s="112">
        <x:f t="shared" si="309"/>
        <x:v>149</x:v>
      </x:c>
      <x:c r="CL36" s="112">
        <x:f t="shared" si="309"/>
        <x:v>152</x:v>
      </x:c>
      <x:c r="CM36" s="112">
        <x:f t="shared" si="309"/>
        <x:v>155</x:v>
      </x:c>
      <x:c r="CN36" s="112">
        <x:f t="shared" si="309"/>
        <x:v>158</x:v>
      </x:c>
      <x:c r="CO36" s="112">
        <x:f t="shared" si="309"/>
        <x:v>161</x:v>
      </x:c>
      <x:c r="CP36" s="112">
        <x:f t="shared" si="309"/>
        <x:v>164</x:v>
      </x:c>
      <x:c r="CQ36" s="112">
        <x:f t="shared" si="309"/>
        <x:v>167</x:v>
      </x:c>
      <x:c r="CR36" s="112">
        <x:f t="shared" si="309"/>
        <x:v>169</x:v>
      </x:c>
      <x:c r="CS36" s="112">
        <x:f t="shared" si="309"/>
        <x:v>171</x:v>
      </x:c>
      <x:c r="CT36" s="112">
        <x:f t="shared" si="309"/>
        <x:v>173</x:v>
      </x:c>
      <x:c r="CU36" s="112">
        <x:f t="shared" si="309"/>
        <x:v>175</x:v>
      </x:c>
      <x:c r="CV36" s="112">
        <x:f t="shared" si="309"/>
        <x:v>177</x:v>
      </x:c>
      <x:c r="CW36" s="112">
        <x:f t="shared" si="309"/>
        <x:v>179</x:v>
      </x:c>
      <x:c r="CX36" s="112">
        <x:f t="shared" si="309"/>
        <x:v>181</x:v>
      </x:c>
      <x:c r="CY36" s="112">
        <x:f t="shared" si="309"/>
        <x:v>183</x:v>
      </x:c>
      <x:c r="CZ36" s="112">
        <x:f t="shared" si="309"/>
        <x:v>186</x:v>
      </x:c>
      <x:c r="DA36" s="112">
        <x:f t="shared" si="309"/>
        <x:v>189</x:v>
      </x:c>
      <x:c r="DB36" s="112" t="n">
        <x:f t="shared" ref="DB36:EG36" si="310">DA36+DB35</x:f>
        <x:v>191</x:v>
      </x:c>
      <x:c r="DC36" s="112">
        <x:f t="shared" si="310"/>
        <x:v>193</x:v>
      </x:c>
      <x:c r="DD36" s="112">
        <x:f t="shared" si="310"/>
        <x:v>195</x:v>
      </x:c>
      <x:c r="DE36" s="112">
        <x:f t="shared" si="310"/>
        <x:v>197</x:v>
      </x:c>
      <x:c r="DF36" s="112">
        <x:f t="shared" si="310"/>
        <x:v>199</x:v>
      </x:c>
      <x:c r="DG36" s="112">
        <x:f t="shared" si="310"/>
        <x:v>201</x:v>
      </x:c>
      <x:c r="DH36" s="112">
        <x:f t="shared" si="310"/>
        <x:v>202</x:v>
      </x:c>
      <x:c r="DI36" s="112">
        <x:f t="shared" si="310"/>
        <x:v>203</x:v>
      </x:c>
      <x:c r="DJ36" s="112">
        <x:f t="shared" si="310"/>
        <x:v>204</x:v>
      </x:c>
      <x:c r="DK36" s="112">
        <x:f t="shared" si="310"/>
        <x:v>205</x:v>
      </x:c>
      <x:c r="DL36" s="112">
        <x:f t="shared" si="310"/>
        <x:v>206</x:v>
      </x:c>
      <x:c r="DM36" s="112">
        <x:f t="shared" si="310"/>
        <x:v>207</x:v>
      </x:c>
      <x:c r="DN36" s="112">
        <x:f t="shared" si="310"/>
        <x:v>208</x:v>
      </x:c>
      <x:c r="DO36" s="112">
        <x:f t="shared" si="310"/>
        <x:v>209</x:v>
      </x:c>
      <x:c r="DP36" s="112">
        <x:f t="shared" si="310"/>
        <x:v>211</x:v>
      </x:c>
      <x:c r="DQ36" s="112">
        <x:f t="shared" si="310"/>
        <x:v>213</x:v>
      </x:c>
      <x:c r="DR36" s="112">
        <x:f t="shared" si="310"/>
        <x:v>215</x:v>
      </x:c>
      <x:c r="DS36" s="112">
        <x:f t="shared" si="310"/>
        <x:v>217</x:v>
      </x:c>
      <x:c r="DT36" s="112">
        <x:f t="shared" si="310"/>
        <x:v>219</x:v>
      </x:c>
      <x:c r="DU36" s="112">
        <x:f t="shared" si="310"/>
        <x:v>221</x:v>
      </x:c>
      <x:c r="DV36" s="112">
        <x:f t="shared" si="310"/>
        <x:v>223</x:v>
      </x:c>
      <x:c r="DW36" s="112">
        <x:f t="shared" si="310"/>
        <x:v>225</x:v>
      </x:c>
      <x:c r="DX36" s="112">
        <x:f t="shared" si="310"/>
        <x:v>227</x:v>
      </x:c>
      <x:c r="DY36" s="112">
        <x:f t="shared" si="310"/>
        <x:v>229</x:v>
      </x:c>
      <x:c r="DZ36" s="112">
        <x:f t="shared" si="310"/>
        <x:v>230</x:v>
      </x:c>
      <x:c r="EA36" s="112">
        <x:f t="shared" si="310"/>
        <x:v>231</x:v>
      </x:c>
      <x:c r="EB36" s="112">
        <x:f t="shared" si="310"/>
        <x:v>232</x:v>
      </x:c>
      <x:c r="EC36" s="112">
        <x:f t="shared" si="310"/>
        <x:v>233</x:v>
      </x:c>
      <x:c r="ED36" s="112">
        <x:f t="shared" si="310"/>
        <x:v>234</x:v>
      </x:c>
      <x:c r="EE36" s="112">
        <x:f t="shared" si="310"/>
        <x:v>235</x:v>
      </x:c>
      <x:c r="EF36" s="112">
        <x:f t="shared" si="310"/>
        <x:v>236</x:v>
      </x:c>
      <x:c r="EG36" s="112">
        <x:f t="shared" si="310"/>
        <x:v>237</x:v>
      </x:c>
      <x:c r="EH36" s="112" t="n">
        <x:f t="shared" ref="EH36:FB36" si="311">EG36+EH35</x:f>
        <x:v>238</x:v>
      </x:c>
      <x:c r="EI36" s="112">
        <x:f t="shared" si="311"/>
        <x:v>239</x:v>
      </x:c>
      <x:c r="EJ36" s="112">
        <x:f t="shared" si="311"/>
        <x:v>240</x:v>
      </x:c>
      <x:c r="EK36" s="112">
        <x:f t="shared" si="311"/>
        <x:v>241</x:v>
      </x:c>
      <x:c r="EL36" s="112">
        <x:f t="shared" si="311"/>
        <x:v>242</x:v>
      </x:c>
      <x:c r="EM36" s="112">
        <x:f t="shared" si="311"/>
        <x:v>243</x:v>
      </x:c>
      <x:c r="EN36" s="112">
        <x:f t="shared" si="311"/>
        <x:v>244</x:v>
      </x:c>
      <x:c r="EO36" s="112">
        <x:f t="shared" si="311"/>
        <x:v>245</x:v>
      </x:c>
      <x:c r="EP36" s="112">
        <x:f t="shared" si="311"/>
        <x:v>246</x:v>
      </x:c>
      <x:c r="EQ36" s="112">
        <x:f t="shared" si="311"/>
        <x:v>247</x:v>
      </x:c>
      <x:c r="ER36" s="112">
        <x:f t="shared" si="311"/>
        <x:v>248</x:v>
      </x:c>
      <x:c r="ES36" s="112">
        <x:f t="shared" si="311"/>
        <x:v>249</x:v>
      </x:c>
      <x:c r="ET36" s="112">
        <x:f t="shared" si="311"/>
        <x:v>250</x:v>
      </x:c>
      <x:c r="EU36" s="112">
        <x:f t="shared" si="311"/>
        <x:v>251</x:v>
      </x:c>
      <x:c r="EV36" s="112">
        <x:f t="shared" si="311"/>
        <x:v>252</x:v>
      </x:c>
      <x:c r="EW36" s="112">
        <x:f t="shared" si="311"/>
        <x:v>253</x:v>
      </x:c>
      <x:c r="EX36" s="112">
        <x:f t="shared" si="311"/>
        <x:v>254</x:v>
      </x:c>
      <x:c r="EY36" s="112">
        <x:f t="shared" si="311"/>
        <x:v>255</x:v>
      </x:c>
      <x:c r="EZ36" s="112">
        <x:f t="shared" si="311"/>
        <x:v>256</x:v>
      </x:c>
      <x:c r="FA36" s="112">
        <x:f t="shared" si="311"/>
        <x:v>257</x:v>
      </x:c>
      <x:c r="FB36" s="112">
        <x:f t="shared" si="311"/>
        <x:v>258</x:v>
      </x:c>
    </x:row>
    <x:row r="37" ht="31.950000762939453" customHeight="1">
      <x:c r="B37" s="107"/>
      <x:c r="C37" s="107" t="s">
        <x:v>368</x:v>
      </x:c>
      <x:c r="D37" s="107"/>
      <x:c r="E37" s="107"/>
      <x:c r="F37" s="107"/>
      <x:c r="G37" s="107"/>
      <x:c r="H37" s="107"/>
      <x:c r="I37" s="114" t="n">
        <x:f>SUM(IFERROR(I9*FE9/$H9,0),IFERROR(I10*FE10/$H10,0),IFERROR(I11*FE11/$H11,0),IFERROR(I13*FE13/$H13,0),IFERROR(I14*FE14/$H14,0),IFERROR(I15*FE15/$H15,0),IFERROR(I16*FE16/$H16,0),IFERROR(I17*FE17/$H17,0),IFERROR(I18*FE18/$H18,0),IFERROR(I19*FE19/$H19,0),IFERROR(I20*FE20/$H20,0),IFERROR(I22*FE22/$H22,0),IFERROR(I23*FE23/$H23,0),IFERROR(I24*FE24/$H24,0),IFERROR(I25*FE25/$H25,0),IFERROR(I26*FE26/$H26,0),IFERROR(I28*FE28/$H28,0),IFERROR(I29*FE29/$H29,0),IFERROR(I30*FE30/$H30,0),IFERROR(I31*FE31/$H31,0),IFERROR(I32*FE32/$H32,0),IFERROR(I33*FE33/$H33,0))</x:f>
        <x:v>0.0018506115830660228</x:v>
      </x:c>
      <x:c r="J37" s="114" t="n">
        <x:f>SUM(IFERROR(J9*FE9/$H9,0),IFERROR(J10*FE10/$H10,0),IFERROR(J11*FE11/$H11,0),IFERROR(J13*FE13/$H13,0),IFERROR(J14*FE14/$H14,0),IFERROR(J15*FE15/$H15,0),IFERROR(J16*FE16/$H16,0),IFERROR(J17*FE17/$H17,0),IFERROR(J18*FE18/$H18,0),IFERROR(J19*FE19/$H19,0),IFERROR(J20*FE20/$H20,0),IFERROR(J22*FE22/$H22,0),IFERROR(J23*FE23/$H23,0),IFERROR(J24*FE24/$H24,0),IFERROR(J25*FE25/$H25,0),IFERROR(J26*FE26/$H26,0),IFERROR(J28*FE28/$H28,0),IFERROR(J29*FE29/$H29,0),IFERROR(J30*FE30/$H30,0),IFERROR(J31*FE31/$H31,0),IFERROR(J32*FE32/$H32,0),IFERROR(J33*FE33/$H33,0))</x:f>
        <x:v>0.0018506115830660228</x:v>
      </x:c>
      <x:c r="K37" s="114" t="n">
        <x:f>SUM(IFERROR(K9*FE9/$H9,0),IFERROR(K10*FE10/$H10,0),IFERROR(K11*FE11/$H11,0),IFERROR(K13*FE13/$H13,0),IFERROR(K14*FE14/$H14,0),IFERROR(K15*FE15/$H15,0),IFERROR(K16*FE16/$H16,0),IFERROR(K17*FE17/$H17,0),IFERROR(K18*FE18/$H18,0),IFERROR(K19*FE19/$H19,0),IFERROR(K20*FE20/$H20,0),IFERROR(K22*FE22/$H22,0),IFERROR(K23*FE23/$H23,0),IFERROR(K24*FE24/$H24,0),IFERROR(K25*FE25/$H25,0),IFERROR(K26*FE26/$H26,0),IFERROR(K28*FE28/$H28,0),IFERROR(K29*FE29/$H29,0),IFERROR(K30*FE30/$H30,0),IFERROR(K31*FE31/$H31,0),IFERROR(K32*FE32/$H32,0),IFERROR(K33*FE33/$H33,0))</x:f>
        <x:v>0.0018506115830660228</x:v>
      </x:c>
      <x:c r="L37" s="114" t="n">
        <x:f>SUM(IFERROR(L9*FE9/$H9,0),IFERROR(L10*FE10/$H10,0),IFERROR(L11*FE11/$H11,0),IFERROR(L13*FE13/$H13,0),IFERROR(L14*FE14/$H14,0),IFERROR(L15*FE15/$H15,0),IFERROR(L16*FE16/$H16,0),IFERROR(L17*FE17/$H17,0),IFERROR(L18*FE18/$H18,0),IFERROR(L19*FE19/$H19,0),IFERROR(L20*FE20/$H20,0),IFERROR(L22*FE22/$H22,0),IFERROR(L23*FE23/$H23,0),IFERROR(L24*FE24/$H24,0),IFERROR(L25*FE25/$H25,0),IFERROR(L26*FE26/$H26,0),IFERROR(L28*FE28/$H28,0),IFERROR(L29*FE29/$H29,0),IFERROR(L30*FE30/$H30,0),IFERROR(L31*FE31/$H31,0),IFERROR(L32*FE32/$H32,0),IFERROR(L33*FE33/$H33,0))</x:f>
        <x:v>0.0018506115830660228</x:v>
      </x:c>
      <x:c r="M37" s="114" t="n">
        <x:f>SUM(IFERROR(M9*FE9/$H9,0),IFERROR(M10*FE10/$H10,0),IFERROR(M11*FE11/$H11,0),IFERROR(M13*FE13/$H13,0),IFERROR(M14*FE14/$H14,0),IFERROR(M15*FE15/$H15,0),IFERROR(M16*FE16/$H16,0),IFERROR(M17*FE17/$H17,0),IFERROR(M18*FE18/$H18,0),IFERROR(M19*FE19/$H19,0),IFERROR(M20*FE20/$H20,0),IFERROR(M22*FE22/$H22,0),IFERROR(M23*FE23/$H23,0),IFERROR(M24*FE24/$H24,0),IFERROR(M25*FE25/$H25,0),IFERROR(M26*FE26/$H26,0),IFERROR(M28*FE28/$H28,0),IFERROR(M29*FE29/$H29,0),IFERROR(M30*FE30/$H30,0),IFERROR(M31*FE31/$H31,0),IFERROR(M32*FE32/$H32,0),IFERROR(M33*FE33/$H33,0))</x:f>
        <x:v>0.0018506115830660228</x:v>
      </x:c>
      <x:c r="N37" s="114" t="n">
        <x:f>SUM(IFERROR(N9*FE9/$H9,0),IFERROR(N10*FE10/$H10,0),IFERROR(N11*FE11/$H11,0),IFERROR(N13*FE13/$H13,0),IFERROR(N14*FE14/$H14,0),IFERROR(N15*FE15/$H15,0),IFERROR(N16*FE16/$H16,0),IFERROR(N17*FE17/$H17,0),IFERROR(N18*FE18/$H18,0),IFERROR(N19*FE19/$H19,0),IFERROR(N20*FE20/$H20,0),IFERROR(N22*FE22/$H22,0),IFERROR(N23*FE23/$H23,0),IFERROR(N24*FE24/$H24,0),IFERROR(N25*FE25/$H25,0),IFERROR(N26*FE26/$H26,0),IFERROR(N28*FE28/$H28,0),IFERROR(N29*FE29/$H29,0),IFERROR(N30*FE30/$H30,0),IFERROR(N31*FE31/$H31,0),IFERROR(N32*FE32/$H32,0),IFERROR(N33*FE33/$H33,0))</x:f>
        <x:v>0.0018506115830660228</x:v>
      </x:c>
      <x:c r="O37" s="114" t="n">
        <x:f>SUM(IFERROR(O9*FE9/$H9,0),IFERROR(O10*FE10/$H10,0),IFERROR(O11*FE11/$H11,0),IFERROR(O13*FE13/$H13,0),IFERROR(O14*FE14/$H14,0),IFERROR(O15*FE15/$H15,0),IFERROR(O16*FE16/$H16,0),IFERROR(O17*FE17/$H17,0),IFERROR(O18*FE18/$H18,0),IFERROR(O19*FE19/$H19,0),IFERROR(O20*FE20/$H20,0),IFERROR(O22*FE22/$H22,0),IFERROR(O23*FE23/$H23,0),IFERROR(O24*FE24/$H24,0),IFERROR(O25*FE25/$H25,0),IFERROR(O26*FE26/$H26,0),IFERROR(O28*FE28/$H28,0),IFERROR(O29*FE29/$H29,0),IFERROR(O30*FE30/$H30,0),IFERROR(O31*FE31/$H31,0),IFERROR(O32*FE32/$H32,0),IFERROR(O33*FE33/$H33,0))</x:f>
        <x:v>0.004441467799358455</x:v>
      </x:c>
      <x:c r="P37" s="114" t="n">
        <x:f>SUM(IFERROR(P9*FE9/$H9,0),IFERROR(P10*FE10/$H10,0),IFERROR(P11*FE11/$H11,0),IFERROR(P13*FE13/$H13,0),IFERROR(P14*FE14/$H14,0),IFERROR(P15*FE15/$H15,0),IFERROR(P16*FE16/$H16,0),IFERROR(P17*FE17/$H17,0),IFERROR(P18*FE18/$H18,0),IFERROR(P19*FE19/$H19,0),IFERROR(P20*FE20/$H20,0),IFERROR(P22*FE22/$H22,0),IFERROR(P23*FE23/$H23,0),IFERROR(P24*FE24/$H24,0),IFERROR(P25*FE25/$H25,0),IFERROR(P26*FE26/$H26,0),IFERROR(P28*FE28/$H28,0),IFERROR(P29*FE29/$H29,0),IFERROR(P30*FE30/$H30,0),IFERROR(P31*FE31/$H31,0),IFERROR(P32*FE32/$H32,0),IFERROR(P33*FE33/$H33,0))</x:f>
        <x:v>0.004441467799358455</x:v>
      </x:c>
      <x:c r="Q37" s="114" t="n">
        <x:f>SUM(IFERROR(Q9*FE9/$H9,0),IFERROR(Q10*FE10/$H10,0),IFERROR(Q11*FE11/$H11,0),IFERROR(Q13*FE13/$H13,0),IFERROR(Q14*FE14/$H14,0),IFERROR(Q15*FE15/$H15,0),IFERROR(Q16*FE16/$H16,0),IFERROR(Q17*FE17/$H17,0),IFERROR(Q18*FE18/$H18,0),IFERROR(Q19*FE19/$H19,0),IFERROR(Q20*FE20/$H20,0),IFERROR(Q22*FE22/$H22,0),IFERROR(Q23*FE23/$H23,0),IFERROR(Q24*FE24/$H24,0),IFERROR(Q25*FE25/$H25,0),IFERROR(Q26*FE26/$H26,0),IFERROR(Q28*FE28/$H28,0),IFERROR(Q29*FE29/$H29,0),IFERROR(Q30*FE30/$H30,0),IFERROR(Q31*FE31/$H31,0),IFERROR(Q32*FE32/$H32,0),IFERROR(Q33*FE33/$H33,0))</x:f>
        <x:v>0.004441467799358455</x:v>
      </x:c>
      <x:c r="R37" s="114" t="n">
        <x:f>SUM(IFERROR(R9*FE9/$H9,0),IFERROR(R10*FE10/$H10,0),IFERROR(R11*FE11/$H11,0),IFERROR(R13*FE13/$H13,0),IFERROR(R14*FE14/$H14,0),IFERROR(R15*FE15/$H15,0),IFERROR(R16*FE16/$H16,0),IFERROR(R17*FE17/$H17,0),IFERROR(R18*FE18/$H18,0),IFERROR(R19*FE19/$H19,0),IFERROR(R20*FE20/$H20,0),IFERROR(R22*FE22/$H22,0),IFERROR(R23*FE23/$H23,0),IFERROR(R24*FE24/$H24,0),IFERROR(R25*FE25/$H25,0),IFERROR(R26*FE26/$H26,0),IFERROR(R28*FE28/$H28,0),IFERROR(R29*FE29/$H29,0),IFERROR(R30*FE30/$H30,0),IFERROR(R31*FE31/$H31,0),IFERROR(R32*FE32/$H32,0),IFERROR(R33*FE33/$H33,0))</x:f>
        <x:v>0.004441467799358455</x:v>
      </x:c>
      <x:c r="S37" s="114" t="n">
        <x:f>SUM(IFERROR(S9*FE9/$H9,0),IFERROR(S10*FE10/$H10,0),IFERROR(S11*FE11/$H11,0),IFERROR(S13*FE13/$H13,0),IFERROR(S14*FE14/$H14,0),IFERROR(S15*FE15/$H15,0),IFERROR(S16*FE16/$H16,0),IFERROR(S17*FE17/$H17,0),IFERROR(S18*FE18/$H18,0),IFERROR(S19*FE19/$H19,0),IFERROR(S20*FE20/$H20,0),IFERROR(S22*FE22/$H22,0),IFERROR(S23*FE23/$H23,0),IFERROR(S24*FE24/$H24,0),IFERROR(S25*FE25/$H25,0),IFERROR(S26*FE26/$H26,0),IFERROR(S28*FE28/$H28,0),IFERROR(S29*FE29/$H29,0),IFERROR(S30*FE30/$H30,0),IFERROR(S31*FE31/$H31,0),IFERROR(S32*FE32/$H32,0),IFERROR(S33*FE33/$H33,0))</x:f>
        <x:v>0.004441467799358455</x:v>
      </x:c>
      <x:c r="T37" s="114" t="n">
        <x:f>SUM(IFERROR(T9*FE9/$H9,0),IFERROR(T10*FE10/$H10,0),IFERROR(T11*FE11/$H11,0),IFERROR(T13*FE13/$H13,0),IFERROR(T14*FE14/$H14,0),IFERROR(T15*FE15/$H15,0),IFERROR(T16*FE16/$H16,0),IFERROR(T17*FE17/$H17,0),IFERROR(T18*FE18/$H18,0),IFERROR(T19*FE19/$H19,0),IFERROR(T20*FE20/$H20,0),IFERROR(T22*FE22/$H22,0),IFERROR(T23*FE23/$H23,0),IFERROR(T24*FE24/$H24,0),IFERROR(T25*FE25/$H25,0),IFERROR(T26*FE26/$H26,0),IFERROR(T28*FE28/$H28,0),IFERROR(T29*FE29/$H29,0),IFERROR(T30*FE30/$H30,0),IFERROR(T31*FE31/$H31,0),IFERROR(T32*FE32/$H32,0),IFERROR(T33*FE33/$H33,0))</x:f>
        <x:v>0.00524900739924181</x:v>
      </x:c>
      <x:c r="U37" s="114" t="n">
        <x:f>SUM(IFERROR(U9*FE9/$H9,0),IFERROR(U10*FE10/$H10,0),IFERROR(U11*FE11/$H11,0),IFERROR(U13*FE13/$H13,0),IFERROR(U14*FE14/$H14,0),IFERROR(U15*FE15/$H15,0),IFERROR(U16*FE16/$H16,0),IFERROR(U17*FE17/$H17,0),IFERROR(U18*FE18/$H18,0),IFERROR(U19*FE19/$H19,0),IFERROR(U20*FE20/$H20,0),IFERROR(U22*FE22/$H22,0),IFERROR(U23*FE23/$H23,0),IFERROR(U24*FE24/$H24,0),IFERROR(U25*FE25/$H25,0),IFERROR(U26*FE26/$H26,0),IFERROR(U28*FE28/$H28,0),IFERROR(U29*FE29/$H29,0),IFERROR(U30*FE30/$H30,0),IFERROR(U31*FE31/$H31,0),IFERROR(U32*FE32/$H32,0),IFERROR(U33*FE33/$H33,0))</x:f>
        <x:v>0.00524900739924181</x:v>
      </x:c>
      <x:c r="V37" s="114" t="n">
        <x:f>SUM(IFERROR(V9*FE9/$H9,0),IFERROR(V10*FE10/$H10,0),IFERROR(V11*FE11/$H11,0),IFERROR(V13*FE13/$H13,0),IFERROR(V14*FE14/$H14,0),IFERROR(V15*FE15/$H15,0),IFERROR(V16*FE16/$H16,0),IFERROR(V17*FE17/$H17,0),IFERROR(V18*FE18/$H18,0),IFERROR(V19*FE19/$H19,0),IFERROR(V20*FE20/$H20,0),IFERROR(V22*FE22/$H22,0),IFERROR(V23*FE23/$H23,0),IFERROR(V24*FE24/$H24,0),IFERROR(V25*FE25/$H25,0),IFERROR(V26*FE26/$H26,0),IFERROR(V28*FE28/$H28,0),IFERROR(V29*FE29/$H29,0),IFERROR(V30*FE30/$H30,0),IFERROR(V31*FE31/$H31,0),IFERROR(V32*FE32/$H32,0),IFERROR(V33*FE33/$H33,0))</x:f>
        <x:v>0.00524900739924181</x:v>
      </x:c>
      <x:c r="W37" s="114" t="n">
        <x:f>SUM(IFERROR(W9*FE9/$H9,0),IFERROR(W10*FE10/$H10,0),IFERROR(W11*FE11/$H11,0),IFERROR(W13*FE13/$H13,0),IFERROR(W14*FE14/$H14,0),IFERROR(W15*FE15/$H15,0),IFERROR(W16*FE16/$H16,0),IFERROR(W17*FE17/$H17,0),IFERROR(W18*FE18/$H18,0),IFERROR(W19*FE19/$H19,0),IFERROR(W20*FE20/$H20,0),IFERROR(W22*FE22/$H22,0),IFERROR(W23*FE23/$H23,0),IFERROR(W24*FE24/$H24,0),IFERROR(W25*FE25/$H25,0),IFERROR(W26*FE26/$H26,0),IFERROR(W28*FE28/$H28,0),IFERROR(W29*FE29/$H29,0),IFERROR(W30*FE30/$H30,0),IFERROR(W31*FE31/$H31,0),IFERROR(W32*FE32/$H32,0),IFERROR(W33*FE33/$H33,0))</x:f>
        <x:v>0.00524900739924181</x:v>
      </x:c>
      <x:c r="X37" s="114" t="n">
        <x:f>SUM(IFERROR(X9*FE9/$H9,0),IFERROR(X10*FE10/$H10,0),IFERROR(X11*FE11/$H11,0),IFERROR(X13*FE13/$H13,0),IFERROR(X14*FE14/$H14,0),IFERROR(X15*FE15/$H15,0),IFERROR(X16*FE16/$H16,0),IFERROR(X17*FE17/$H17,0),IFERROR(X18*FE18/$H18,0),IFERROR(X19*FE19/$H19,0),IFERROR(X20*FE20/$H20,0),IFERROR(X22*FE22/$H22,0),IFERROR(X23*FE23/$H23,0),IFERROR(X24*FE24/$H24,0),IFERROR(X25*FE25/$H25,0),IFERROR(X26*FE26/$H26,0),IFERROR(X28*FE28/$H28,0),IFERROR(X29*FE29/$H29,0),IFERROR(X30*FE30/$H30,0),IFERROR(X31*FE31/$H31,0),IFERROR(X32*FE32/$H32,0),IFERROR(X33*FE33/$H33,0))</x:f>
        <x:v>0.00524900739924181</x:v>
      </x:c>
      <x:c r="Y37" s="114" t="n">
        <x:f>SUM(IFERROR(Y9*FE9/$H9,0),IFERROR(Y10*FE10/$H10,0),IFERROR(Y11*FE11/$H11,0),IFERROR(Y13*FE13/$H13,0),IFERROR(Y14*FE14/$H14,0),IFERROR(Y15*FE15/$H15,0),IFERROR(Y16*FE16/$H16,0),IFERROR(Y17*FE17/$H17,0),IFERROR(Y18*FE18/$H18,0),IFERROR(Y19*FE19/$H19,0),IFERROR(Y20*FE20/$H20,0),IFERROR(Y22*FE22/$H22,0),IFERROR(Y23*FE23/$H23,0),IFERROR(Y24*FE24/$H24,0),IFERROR(Y25*FE25/$H25,0),IFERROR(Y26*FE26/$H26,0),IFERROR(Y28*FE28/$H28,0),IFERROR(Y29*FE29/$H29,0),IFERROR(Y30*FE30/$H30,0),IFERROR(Y31*FE31/$H31,0),IFERROR(Y32*FE32/$H32,0),IFERROR(Y33*FE33/$H33,0))</x:f>
        <x:v>0.0030282734995625824</x:v>
      </x:c>
      <x:c r="Z37" s="114" t="n">
        <x:f>SUM(IFERROR(Z9*FE9/$H9,0),IFERROR(Z10*FE10/$H10,0),IFERROR(Z11*FE11/$H11,0),IFERROR(Z13*FE13/$H13,0),IFERROR(Z14*FE14/$H14,0),IFERROR(Z15*FE15/$H15,0),IFERROR(Z16*FE16/$H16,0),IFERROR(Z17*FE17/$H17,0),IFERROR(Z18*FE18/$H18,0),IFERROR(Z19*FE19/$H19,0),IFERROR(Z20*FE20/$H20,0),IFERROR(Z22*FE22/$H22,0),IFERROR(Z23*FE23/$H23,0),IFERROR(Z24*FE24/$H24,0),IFERROR(Z25*FE25/$H25,0),IFERROR(Z26*FE26/$H26,0),IFERROR(Z28*FE28/$H28,0),IFERROR(Z29*FE29/$H29,0),IFERROR(Z30*FE30/$H30,0),IFERROR(Z31*FE31/$H31,0),IFERROR(Z32*FE32/$H32,0),IFERROR(Z33*FE33/$H33,0))</x:f>
        <x:v>0.0030282734995625824</x:v>
      </x:c>
      <x:c r="AA37" s="114" t="n">
        <x:f>SUM(IFERROR(AA9*FE9/$H9,0),IFERROR(AA10*FE10/$H10,0),IFERROR(AA11*FE11/$H11,0),IFERROR(AA13*FE13/$H13,0),IFERROR(AA14*FE14/$H14,0),IFERROR(AA15*FE15/$H15,0),IFERROR(AA16*FE16/$H16,0),IFERROR(AA17*FE17/$H17,0),IFERROR(AA18*FE18/$H18,0),IFERROR(AA19*FE19/$H19,0),IFERROR(AA20*FE20/$H20,0),IFERROR(AA22*FE22/$H22,0),IFERROR(AA23*FE23/$H23,0),IFERROR(AA24*FE24/$H24,0),IFERROR(AA25*FE25/$H25,0),IFERROR(AA26*FE26/$H26,0),IFERROR(AA28*FE28/$H28,0),IFERROR(AA29*FE29/$H29,0),IFERROR(AA30*FE30/$H30,0),IFERROR(AA31*FE31/$H31,0),IFERROR(AA32*FE32/$H32,0),IFERROR(AA33*FE33/$H33,0))</x:f>
        <x:v>0.0030282734995625824</x:v>
      </x:c>
      <x:c r="AB37" s="114" t="n">
        <x:f>SUM(IFERROR(AB9*FE9/$H9,0),IFERROR(AB10*FE10/$H10,0),IFERROR(AB11*FE11/$H11,0),IFERROR(AB13*FE13/$H13,0),IFERROR(AB14*FE14/$H14,0),IFERROR(AB15*FE15/$H15,0),IFERROR(AB16*FE16/$H16,0),IFERROR(AB17*FE17/$H17,0),IFERROR(AB18*FE18/$H18,0),IFERROR(AB19*FE19/$H19,0),IFERROR(AB20*FE20/$H20,0),IFERROR(AB22*FE22/$H22,0),IFERROR(AB23*FE23/$H23,0),IFERROR(AB24*FE24/$H24,0),IFERROR(AB25*FE25/$H25,0),IFERROR(AB26*FE26/$H26,0),IFERROR(AB28*FE28/$H28,0),IFERROR(AB29*FE29/$H29,0),IFERROR(AB30*FE30/$H30,0),IFERROR(AB31*FE31/$H31,0),IFERROR(AB32*FE32/$H32,0),IFERROR(AB33*FE33/$H33,0))</x:f>
        <x:v>0.0030282734995625824</x:v>
      </x:c>
      <x:c r="AC37" s="114" t="n">
        <x:f>SUM(IFERROR(AC9*FE9/$H9,0),IFERROR(AC10*FE10/$H10,0),IFERROR(AC11*FE11/$H11,0),IFERROR(AC13*FE13/$H13,0),IFERROR(AC14*FE14/$H14,0),IFERROR(AC15*FE15/$H15,0),IFERROR(AC16*FE16/$H16,0),IFERROR(AC17*FE17/$H17,0),IFERROR(AC18*FE18/$H18,0),IFERROR(AC19*FE19/$H19,0),IFERROR(AC20*FE20/$H20,0),IFERROR(AC22*FE22/$H22,0),IFERROR(AC23*FE23/$H23,0),IFERROR(AC24*FE24/$H24,0),IFERROR(AC25*FE25/$H25,0),IFERROR(AC26*FE26/$H26,0),IFERROR(AC28*FE28/$H28,0),IFERROR(AC29*FE29/$H29,0),IFERROR(AC30*FE30/$H30,0),IFERROR(AC31*FE31/$H31,0),IFERROR(AC32*FE32/$H32,0),IFERROR(AC33*FE33/$H33,0))</x:f>
        <x:v>0.0030282734995625824</x:v>
      </x:c>
      <x:c r="AD37" s="114" t="n">
        <x:f>SUM(IFERROR(AD9*FE9/$H9,0),IFERROR(AD10*FE10/$H10,0),IFERROR(AD11*FE11/$H11,0),IFERROR(AD13*FE13/$H13,0),IFERROR(AD14*FE14/$H14,0),IFERROR(AD15*FE15/$H15,0),IFERROR(AD16*FE16/$H16,0),IFERROR(AD17*FE17/$H17,0),IFERROR(AD18*FE18/$H18,0),IFERROR(AD19*FE19/$H19,0),IFERROR(AD20*FE20/$H20,0),IFERROR(AD22*FE22/$H22,0),IFERROR(AD23*FE23/$H23,0),IFERROR(AD24*FE24/$H24,0),IFERROR(AD25*FE25/$H25,0),IFERROR(AD26*FE26/$H26,0),IFERROR(AD28*FE28/$H28,0),IFERROR(AD29*FE29/$H29,0),IFERROR(AD30*FE30/$H30,0),IFERROR(AD31*FE31/$H31,0),IFERROR(AD32*FE32/$H32,0),IFERROR(AD33*FE33/$H33,0))</x:f>
        <x:v>0.0030282734995625824</x:v>
      </x:c>
      <x:c r="AE37" s="114" t="n">
        <x:f>SUM(IFERROR(AE9*FE9/$H9,0),IFERROR(AE10*FE10/$H10,0),IFERROR(AE11*FE11/$H11,0),IFERROR(AE13*FE13/$H13,0),IFERROR(AE14*FE14/$H14,0),IFERROR(AE15*FE15/$H15,0),IFERROR(AE16*FE16/$H16,0),IFERROR(AE17*FE17/$H17,0),IFERROR(AE18*FE18/$H18,0),IFERROR(AE19*FE19/$H19,0),IFERROR(AE20*FE20/$H20,0),IFERROR(AE22*FE22/$H22,0),IFERROR(AE23*FE23/$H23,0),IFERROR(AE24*FE24/$H24,0),IFERROR(AE25*FE25/$H25,0),IFERROR(AE26*FE26/$H26,0),IFERROR(AE28*FE28/$H28,0),IFERROR(AE29*FE29/$H29,0),IFERROR(AE30*FE30/$H30,0),IFERROR(AE31*FE31/$H31,0),IFERROR(AE32*FE32/$H32,0),IFERROR(AE33*FE33/$H33,0))</x:f>
        <x:v>0.0035984114115172657</x:v>
      </x:c>
      <x:c r="AF37" s="114" t="n">
        <x:f>SUM(IFERROR(AF9*FE9/$H9,0),IFERROR(AF10*FE10/$H10,0),IFERROR(AF11*FE11/$H11,0),IFERROR(AF13*FE13/$H13,0),IFERROR(AF14*FE14/$H14,0),IFERROR(AF15*FE15/$H15,0),IFERROR(AF16*FE16/$H16,0),IFERROR(AF17*FE17/$H17,0),IFERROR(AF18*FE18/$H18,0),IFERROR(AF19*FE19/$H19,0),IFERROR(AF20*FE20/$H20,0),IFERROR(AF22*FE22/$H22,0),IFERROR(AF23*FE23/$H23,0),IFERROR(AF24*FE24/$H24,0),IFERROR(AF25*FE25/$H25,0),IFERROR(AF26*FE26/$H26,0),IFERROR(AF28*FE28/$H28,0),IFERROR(AF29*FE29/$H29,0),IFERROR(AF30*FE30/$H30,0),IFERROR(AF31*FE31/$H31,0),IFERROR(AF32*FE32/$H32,0),IFERROR(AF33*FE33/$H33,0))</x:f>
        <x:v>0.0035984114115172657</x:v>
      </x:c>
      <x:c r="AG37" s="114" t="n">
        <x:f>SUM(IFERROR(AG9*FE9/$H9,0),IFERROR(AG10*FE10/$H10,0),IFERROR(AG11*FE11/$H11,0),IFERROR(AG13*FE13/$H13,0),IFERROR(AG14*FE14/$H14,0),IFERROR(AG15*FE15/$H15,0),IFERROR(AG16*FE16/$H16,0),IFERROR(AG17*FE17/$H17,0),IFERROR(AG18*FE18/$H18,0),IFERROR(AG19*FE19/$H19,0),IFERROR(AG20*FE20/$H20,0),IFERROR(AG22*FE22/$H22,0),IFERROR(AG23*FE23/$H23,0),IFERROR(AG24*FE24/$H24,0),IFERROR(AG25*FE25/$H25,0),IFERROR(AG26*FE26/$H26,0),IFERROR(AG28*FE28/$H28,0),IFERROR(AG29*FE29/$H29,0),IFERROR(AG30*FE30/$H30,0),IFERROR(AG31*FE31/$H31,0),IFERROR(AG32*FE32/$H32,0),IFERROR(AG33*FE33/$H33,0))</x:f>
        <x:v>0.0035984114115172657</x:v>
      </x:c>
      <x:c r="AH37" s="114" t="n">
        <x:f>SUM(IFERROR(AH9*FE9/$H9,0),IFERROR(AH10*FE10/$H10,0),IFERROR(AH11*FE11/$H11,0),IFERROR(AH13*FE13/$H13,0),IFERROR(AH14*FE14/$H14,0),IFERROR(AH15*FE15/$H15,0),IFERROR(AH16*FE16/$H16,0),IFERROR(AH17*FE17/$H17,0),IFERROR(AH18*FE18/$H18,0),IFERROR(AH19*FE19/$H19,0),IFERROR(AH20*FE20/$H20,0),IFERROR(AH22*FE22/$H22,0),IFERROR(AH23*FE23/$H23,0),IFERROR(AH24*FE24/$H24,0),IFERROR(AH25*FE25/$H25,0),IFERROR(AH26*FE26/$H26,0),IFERROR(AH28*FE28/$H28,0),IFERROR(AH29*FE29/$H29,0),IFERROR(AH30*FE30/$H30,0),IFERROR(AH31*FE31/$H31,0),IFERROR(AH32*FE32/$H32,0),IFERROR(AH33*FE33/$H33,0))</x:f>
        <x:v>0.0035984114115172657</x:v>
      </x:c>
      <x:c r="AI37" s="114" t="n">
        <x:f>SUM(IFERROR(AI9*FE9/$H9,0),IFERROR(AI10*FE10/$H10,0),IFERROR(AI11*FE11/$H11,0),IFERROR(AI13*FE13/$H13,0),IFERROR(AI14*FE14/$H14,0),IFERROR(AI15*FE15/$H15,0),IFERROR(AI16*FE16/$H16,0),IFERROR(AI17*FE17/$H17,0),IFERROR(AI18*FE18/$H18,0),IFERROR(AI19*FE19/$H19,0),IFERROR(AI20*FE20/$H20,0),IFERROR(AI22*FE22/$H22,0),IFERROR(AI23*FE23/$H23,0),IFERROR(AI24*FE24/$H24,0),IFERROR(AI25*FE25/$H25,0),IFERROR(AI26*FE26/$H26,0),IFERROR(AI28*FE28/$H28,0),IFERROR(AI29*FE29/$H29,0),IFERROR(AI30*FE30/$H30,0),IFERROR(AI31*FE31/$H31,0),IFERROR(AI32*FE32/$H32,0),IFERROR(AI33*FE33/$H33,0))</x:f>
        <x:v>0.0035984114115172657</x:v>
      </x:c>
      <x:c r="AJ37" s="114" t="n">
        <x:f>SUM(IFERROR(AJ9*FE9/$H9,0),IFERROR(AJ10*FE10/$H10,0),IFERROR(AJ11*FE11/$H11,0),IFERROR(AJ13*FE13/$H13,0),IFERROR(AJ14*FE14/$H14,0),IFERROR(AJ15*FE15/$H15,0),IFERROR(AJ16*FE16/$H16,0),IFERROR(AJ17*FE17/$H17,0),IFERROR(AJ18*FE18/$H18,0),IFERROR(AJ19*FE19/$H19,0),IFERROR(AJ20*FE20/$H20,0),IFERROR(AJ22*FE22/$H22,0),IFERROR(AJ23*FE23/$H23,0),IFERROR(AJ24*FE24/$H24,0),IFERROR(AJ25*FE25/$H25,0),IFERROR(AJ26*FE26/$H26,0),IFERROR(AJ28*FE28/$H28,0),IFERROR(AJ29*FE29/$H29,0),IFERROR(AJ30*FE30/$H30,0),IFERROR(AJ31*FE31/$H31,0),IFERROR(AJ32*FE32/$H32,0),IFERROR(AJ33*FE33/$H33,0))</x:f>
        <x:v>0.0035984114115172657</x:v>
      </x:c>
      <x:c r="AK37" s="114" t="n">
        <x:f>SUM(IFERROR(AK9*FE9/$H9,0),IFERROR(AK10*FE10/$H10,0),IFERROR(AK11*FE11/$H11,0),IFERROR(AK13*FE13/$H13,0),IFERROR(AK14*FE14/$H14,0),IFERROR(AK15*FE15/$H15,0),IFERROR(AK16*FE16/$H16,0),IFERROR(AK17*FE17/$H17,0),IFERROR(AK18*FE18/$H18,0),IFERROR(AK19*FE19/$H19,0),IFERROR(AK20*FE20/$H20,0),IFERROR(AK22*FE22/$H22,0),IFERROR(AK23*FE23/$H23,0),IFERROR(AK24*FE24/$H24,0),IFERROR(AK25*FE25/$H25,0),IFERROR(AK26*FE26/$H26,0),IFERROR(AK28*FE28/$H28,0),IFERROR(AK29*FE29/$H29,0),IFERROR(AK30*FE30/$H30,0),IFERROR(AK31*FE31/$H31,0),IFERROR(AK32*FE32/$H32,0),IFERROR(AK33*FE33/$H33,0))</x:f>
        <x:v>0.0035984114115172657</x:v>
      </x:c>
      <x:c r="AL37" s="114" t="n">
        <x:f>SUM(IFERROR(AL9*FE9/$H9,0),IFERROR(AL10*FE10/$H10,0),IFERROR(AL11*FE11/$H11,0),IFERROR(AL13*FE13/$H13,0),IFERROR(AL14*FE14/$H14,0),IFERROR(AL15*FE15/$H15,0),IFERROR(AL16*FE16/$H16,0),IFERROR(AL17*FE17/$H17,0),IFERROR(AL18*FE18/$H18,0),IFERROR(AL19*FE19/$H19,0),IFERROR(AL20*FE20/$H20,0),IFERROR(AL22*FE22/$H22,0),IFERROR(AL23*FE23/$H23,0),IFERROR(AL24*FE24/$H24,0),IFERROR(AL25*FE25/$H25,0),IFERROR(AL26*FE26/$H26,0),IFERROR(AL28*FE28/$H28,0),IFERROR(AL29*FE29/$H29,0),IFERROR(AL30*FE30/$H30,0),IFERROR(AL31*FE31/$H31,0),IFERROR(AL32*FE32/$H32,0),IFERROR(AL33*FE33/$H33,0))</x:f>
        <x:v>0.0035984114115172657</x:v>
      </x:c>
      <x:c r="AM37" s="114" t="n">
        <x:f>SUM(IFERROR(AM9*FE9/$H9,0),IFERROR(AM10*FE10/$H10,0),IFERROR(AM11*FE11/$H11,0),IFERROR(AM13*FE13/$H13,0),IFERROR(AM14*FE14/$H14,0),IFERROR(AM15*FE15/$H15,0),IFERROR(AM16*FE16/$H16,0),IFERROR(AM17*FE17/$H17,0),IFERROR(AM18*FE18/$H18,0),IFERROR(AM19*FE19/$H19,0),IFERROR(AM20*FE20/$H20,0),IFERROR(AM22*FE22/$H22,0),IFERROR(AM23*FE23/$H23,0),IFERROR(AM24*FE24/$H24,0),IFERROR(AM25*FE25/$H25,0),IFERROR(AM26*FE26/$H26,0),IFERROR(AM28*FE28/$H28,0),IFERROR(AM29*FE29/$H29,0),IFERROR(AM30*FE30/$H30,0),IFERROR(AM31*FE31/$H31,0),IFERROR(AM32*FE32/$H32,0),IFERROR(AM33*FE33/$H33,0))</x:f>
        <x:v>0.0035984114115172657</x:v>
      </x:c>
      <x:c r="AN37" s="114" t="n">
        <x:f>SUM(IFERROR(AN9*FE9/$H9,0),IFERROR(AN10*FE10/$H10,0),IFERROR(AN11*FE11/$H11,0),IFERROR(AN13*FE13/$H13,0),IFERROR(AN14*FE14/$H14,0),IFERROR(AN15*FE15/$H15,0),IFERROR(AN16*FE16/$H16,0),IFERROR(AN17*FE17/$H17,0),IFERROR(AN18*FE18/$H18,0),IFERROR(AN19*FE19/$H19,0),IFERROR(AN20*FE20/$H20,0),IFERROR(AN22*FE22/$H22,0),IFERROR(AN23*FE23/$H23,0),IFERROR(AN24*FE24/$H24,0),IFERROR(AN25*FE25/$H25,0),IFERROR(AN26*FE26/$H26,0),IFERROR(AN28*FE28/$H28,0),IFERROR(AN29*FE29/$H29,0),IFERROR(AN30*FE30/$H30,0),IFERROR(AN31*FE31/$H31,0),IFERROR(AN32*FE32/$H32,0),IFERROR(AN33*FE33/$H33,0))</x:f>
        <x:v>0.00951743099862526</x:v>
      </x:c>
      <x:c r="AO37" s="114" t="n">
        <x:f>SUM(IFERROR(AO9*FE9/$H9,0),IFERROR(AO10*FE10/$H10,0),IFERROR(AO11*FE11/$H11,0),IFERROR(AO13*FE13/$H13,0),IFERROR(AO14*FE14/$H14,0),IFERROR(AO15*FE15/$H15,0),IFERROR(AO16*FE16/$H16,0),IFERROR(AO17*FE17/$H17,0),IFERROR(AO18*FE18/$H18,0),IFERROR(AO19*FE19/$H19,0),IFERROR(AO20*FE20/$H20,0),IFERROR(AO22*FE22/$H22,0),IFERROR(AO23*FE23/$H23,0),IFERROR(AO24*FE24/$H24,0),IFERROR(AO25*FE25/$H25,0),IFERROR(AO26*FE26/$H26,0),IFERROR(AO28*FE28/$H28,0),IFERROR(AO29*FE29/$H29,0),IFERROR(AO30*FE30/$H30,0),IFERROR(AO31*FE31/$H31,0),IFERROR(AO32*FE32/$H32,0),IFERROR(AO33*FE33/$H33,0))</x:f>
        <x:v>0.00951743099862526</x:v>
      </x:c>
      <x:c r="AP37" s="114" t="n">
        <x:f>SUM(IFERROR(AP9*FE9/$H9,0),IFERROR(AP10*FE10/$H10,0),IFERROR(AP11*FE11/$H11,0),IFERROR(AP13*FE13/$H13,0),IFERROR(AP14*FE14/$H14,0),IFERROR(AP15*FE15/$H15,0),IFERROR(AP16*FE16/$H16,0),IFERROR(AP17*FE17/$H17,0),IFERROR(AP18*FE18/$H18,0),IFERROR(AP19*FE19/$H19,0),IFERROR(AP20*FE20/$H20,0),IFERROR(AP22*FE22/$H22,0),IFERROR(AP23*FE23/$H23,0),IFERROR(AP24*FE24/$H24,0),IFERROR(AP25*FE25/$H25,0),IFERROR(AP26*FE26/$H26,0),IFERROR(AP28*FE28/$H28,0),IFERROR(AP29*FE29/$H29,0),IFERROR(AP30*FE30/$H30,0),IFERROR(AP31*FE31/$H31,0),IFERROR(AP32*FE32/$H32,0),IFERROR(AP33*FE33/$H33,0))</x:f>
        <x:v>0.00951743099862526</x:v>
      </x:c>
      <x:c r="AQ37" s="114" t="n">
        <x:f>SUM(IFERROR(AQ9*FE9/$H9,0),IFERROR(AQ10*FE10/$H10,0),IFERROR(AQ11*FE11/$H11,0),IFERROR(AQ13*FE13/$H13,0),IFERROR(AQ14*FE14/$H14,0),IFERROR(AQ15*FE15/$H15,0),IFERROR(AQ16*FE16/$H16,0),IFERROR(AQ17*FE17/$H17,0),IFERROR(AQ18*FE18/$H18,0),IFERROR(AQ19*FE19/$H19,0),IFERROR(AQ20*FE20/$H20,0),IFERROR(AQ22*FE22/$H22,0),IFERROR(AQ23*FE23/$H23,0),IFERROR(AQ24*FE24/$H24,0),IFERROR(AQ25*FE25/$H25,0),IFERROR(AQ26*FE26/$H26,0),IFERROR(AQ28*FE28/$H28,0),IFERROR(AQ29*FE29/$H29,0),IFERROR(AQ30*FE30/$H30,0),IFERROR(AQ31*FE31/$H31,0),IFERROR(AQ32*FE32/$H32,0),IFERROR(AQ33*FE33/$H33,0))</x:f>
        <x:v>0.00951743099862526</x:v>
      </x:c>
      <x:c r="AR37" s="114" t="n">
        <x:f>SUM(IFERROR(AR9*FE9/$H9,0),IFERROR(AR10*FE10/$H10,0),IFERROR(AR11*FE11/$H11,0),IFERROR(AR13*FE13/$H13,0),IFERROR(AR14*FE14/$H14,0),IFERROR(AR15*FE15/$H15,0),IFERROR(AR16*FE16/$H16,0),IFERROR(AR17*FE17/$H17,0),IFERROR(AR18*FE18/$H18,0),IFERROR(AR19*FE19/$H19,0),IFERROR(AR20*FE20/$H20,0),IFERROR(AR22*FE22/$H22,0),IFERROR(AR23*FE23/$H23,0),IFERROR(AR24*FE24/$H24,0),IFERROR(AR25*FE25/$H25,0),IFERROR(AR26*FE26/$H26,0),IFERROR(AR28*FE28/$H28,0),IFERROR(AR29*FE29/$H29,0),IFERROR(AR30*FE30/$H30,0),IFERROR(AR31*FE31/$H31,0),IFERROR(AR32*FE32/$H32,0),IFERROR(AR33*FE33/$H33,0))</x:f>
        <x:v>0.00951743099862526</x:v>
      </x:c>
      <x:c r="AS37" s="114" t="n">
        <x:f>SUM(IFERROR(AS9*FE9/$H9,0),IFERROR(AS10*FE10/$H10,0),IFERROR(AS11*FE11/$H11,0),IFERROR(AS13*FE13/$H13,0),IFERROR(AS14*FE14/$H14,0),IFERROR(AS15*FE15/$H15,0),IFERROR(AS16*FE16/$H16,0),IFERROR(AS17*FE17/$H17,0),IFERROR(AS18*FE18/$H18,0),IFERROR(AS19*FE19/$H19,0),IFERROR(AS20*FE20/$H20,0),IFERROR(AS22*FE22/$H22,0),IFERROR(AS23*FE23/$H23,0),IFERROR(AS24*FE24/$H24,0),IFERROR(AS25*FE25/$H25,0),IFERROR(AS26*FE26/$H26,0),IFERROR(AS28*FE28/$H28,0),IFERROR(AS29*FE29/$H29,0),IFERROR(AS30*FE30/$H30,0),IFERROR(AS31*FE31/$H31,0),IFERROR(AS32*FE32/$H32,0),IFERROR(AS33*FE33/$H33,0))</x:f>
        <x:v>0.0062717429914017735</x:v>
      </x:c>
      <x:c r="AT37" s="114" t="n">
        <x:f>SUM(IFERROR(AT9*FE9/$H9,0),IFERROR(AT10*FE10/$H10,0),IFERROR(AT11*FE11/$H11,0),IFERROR(AT13*FE13/$H13,0),IFERROR(AT14*FE14/$H14,0),IFERROR(AT15*FE15/$H15,0),IFERROR(AT16*FE16/$H16,0),IFERROR(AT17*FE17/$H17,0),IFERROR(AT18*FE18/$H18,0),IFERROR(AT19*FE19/$H19,0),IFERROR(AT20*FE20/$H20,0),IFERROR(AT22*FE22/$H22,0),IFERROR(AT23*FE23/$H23,0),IFERROR(AT24*FE24/$H24,0),IFERROR(AT25*FE25/$H25,0),IFERROR(AT26*FE26/$H26,0),IFERROR(AT28*FE28/$H28,0),IFERROR(AT29*FE29/$H29,0),IFERROR(AT30*FE30/$H30,0),IFERROR(AT31*FE31/$H31,0),IFERROR(AT32*FE32/$H32,0),IFERROR(AT33*FE33/$H33,0))</x:f>
        <x:v>0.0062717429914017735</x:v>
      </x:c>
      <x:c r="AU37" s="114" t="n">
        <x:f>SUM(IFERROR(AU9*FE9/$H9,0),IFERROR(AU10*FE10/$H10,0),IFERROR(AU11*FE11/$H11,0),IFERROR(AU13*FE13/$H13,0),IFERROR(AU14*FE14/$H14,0),IFERROR(AU15*FE15/$H15,0),IFERROR(AU16*FE16/$H16,0),IFERROR(AU17*FE17/$H17,0),IFERROR(AU18*FE18/$H18,0),IFERROR(AU19*FE19/$H19,0),IFERROR(AU20*FE20/$H20,0),IFERROR(AU22*FE22/$H22,0),IFERROR(AU23*FE23/$H23,0),IFERROR(AU24*FE24/$H24,0),IFERROR(AU25*FE25/$H25,0),IFERROR(AU26*FE26/$H26,0),IFERROR(AU28*FE28/$H28,0),IFERROR(AU29*FE29/$H29,0),IFERROR(AU30*FE30/$H30,0),IFERROR(AU31*FE31/$H31,0),IFERROR(AU32*FE32/$H32,0),IFERROR(AU33*FE33/$H33,0))</x:f>
        <x:v>0.0062717429914017735</x:v>
      </x:c>
      <x:c r="AV37" s="114" t="n">
        <x:f>SUM(IFERROR(AV9*FE9/$H9,0),IFERROR(AV10*FE10/$H10,0),IFERROR(AV11*FE11/$H11,0),IFERROR(AV13*FE13/$H13,0),IFERROR(AV14*FE14/$H14,0),IFERROR(AV15*FE15/$H15,0),IFERROR(AV16*FE16/$H16,0),IFERROR(AV17*FE17/$H17,0),IFERROR(AV18*FE18/$H18,0),IFERROR(AV19*FE19/$H19,0),IFERROR(AV20*FE20/$H20,0),IFERROR(AV22*FE22/$H22,0),IFERROR(AV23*FE23/$H23,0),IFERROR(AV24*FE24/$H24,0),IFERROR(AV25*FE25/$H25,0),IFERROR(AV26*FE26/$H26,0),IFERROR(AV28*FE28/$H28,0),IFERROR(AV29*FE29/$H29,0),IFERROR(AV30*FE30/$H30,0),IFERROR(AV31*FE31/$H31,0),IFERROR(AV32*FE32/$H32,0),IFERROR(AV33*FE33/$H33,0))</x:f>
        <x:v>0.0062717429914017735</x:v>
      </x:c>
      <x:c r="AW37" s="114" t="n">
        <x:f>SUM(IFERROR(AW9*FE9/$H9,0),IFERROR(AW10*FE10/$H10,0),IFERROR(AW11*FE11/$H11,0),IFERROR(AW13*FE13/$H13,0),IFERROR(AW14*FE14/$H14,0),IFERROR(AW15*FE15/$H15,0),IFERROR(AW16*FE16/$H16,0),IFERROR(AW17*FE17/$H17,0),IFERROR(AW18*FE18/$H18,0),IFERROR(AW19*FE19/$H19,0),IFERROR(AW20*FE20/$H20,0),IFERROR(AW22*FE22/$H22,0),IFERROR(AW23*FE23/$H23,0),IFERROR(AW24*FE24/$H24,0),IFERROR(AW25*FE25/$H25,0),IFERROR(AW26*FE26/$H26,0),IFERROR(AW28*FE28/$H28,0),IFERROR(AW29*FE29/$H29,0),IFERROR(AW30*FE30/$H30,0),IFERROR(AW31*FE31/$H31,0),IFERROR(AW32*FE32/$H32,0),IFERROR(AW33*FE33/$H33,0))</x:f>
        <x:v>0.0062717429914017735</x:v>
      </x:c>
      <x:c r="AX37" s="114" t="n">
        <x:f>SUM(IFERROR(AX9*FE9/$H9,0),IFERROR(AX10*FE10/$H10,0),IFERROR(AX11*FE11/$H11,0),IFERROR(AX13*FE13/$H13,0),IFERROR(AX14*FE14/$H14,0),IFERROR(AX15*FE15/$H15,0),IFERROR(AX16*FE16/$H16,0),IFERROR(AX17*FE17/$H17,0),IFERROR(AX18*FE18/$H18,0),IFERROR(AX19*FE19/$H19,0),IFERROR(AX20*FE20/$H20,0),IFERROR(AX22*FE22/$H22,0),IFERROR(AX23*FE23/$H23,0),IFERROR(AX24*FE24/$H24,0),IFERROR(AX25*FE25/$H25,0),IFERROR(AX26*FE26/$H26,0),IFERROR(AX28*FE28/$H28,0),IFERROR(AX29*FE29/$H29,0),IFERROR(AX30*FE30/$H30,0),IFERROR(AX31*FE31/$H31,0),IFERROR(AX32*FE32/$H32,0),IFERROR(AX33*FE33/$H33,0))</x:f>
        <x:v>0.0062717429914017735</x:v>
      </x:c>
      <x:c r="AY37" s="114" t="n">
        <x:f>SUM(IFERROR(AY9*FE9/$H9,0),IFERROR(AY10*FE10/$H10,0),IFERROR(AY11*FE11/$H11,0),IFERROR(AY13*FE13/$H13,0),IFERROR(AY14*FE14/$H14,0),IFERROR(AY15*FE15/$H15,0),IFERROR(AY16*FE16/$H16,0),IFERROR(AY17*FE17/$H17,0),IFERROR(AY18*FE18/$H18,0),IFERROR(AY19*FE19/$H19,0),IFERROR(AY20*FE20/$H20,0),IFERROR(AY22*FE22/$H22,0),IFERROR(AY23*FE23/$H23,0),IFERROR(AY24*FE24/$H24,0),IFERROR(AY25*FE25/$H25,0),IFERROR(AY26*FE26/$H26,0),IFERROR(AY28*FE28/$H28,0),IFERROR(AY29*FE29/$H29,0),IFERROR(AY30*FE30/$H30,0),IFERROR(AY31*FE31/$H31,0),IFERROR(AY32*FE32/$H32,0),IFERROR(AY33*FE33/$H33,0))</x:f>
        <x:v>0.0062717429914017735</x:v>
      </x:c>
      <x:c r="AZ37" s="114" t="n">
        <x:f>SUM(IFERROR(AZ9*FE9/$H9,0),IFERROR(AZ10*FE10/$H10,0),IFERROR(AZ11*FE11/$H11,0),IFERROR(AZ13*FE13/$H13,0),IFERROR(AZ14*FE14/$H14,0),IFERROR(AZ15*FE15/$H15,0),IFERROR(AZ16*FE16/$H16,0),IFERROR(AZ17*FE17/$H17,0),IFERROR(AZ18*FE18/$H18,0),IFERROR(AZ19*FE19/$H19,0),IFERROR(AZ20*FE20/$H20,0),IFERROR(AZ22*FE22/$H22,0),IFERROR(AZ23*FE23/$H23,0),IFERROR(AZ24*FE24/$H24,0),IFERROR(AZ25*FE25/$H25,0),IFERROR(AZ26*FE26/$H26,0),IFERROR(AZ28*FE28/$H28,0),IFERROR(AZ29*FE29/$H29,0),IFERROR(AZ30*FE30/$H30,0),IFERROR(AZ31*FE31/$H31,0),IFERROR(AZ32*FE32/$H32,0),IFERROR(AZ33*FE33/$H33,0))</x:f>
        <x:v>0.0062717429914017735</x:v>
      </x:c>
      <x:c r="BA37" s="114" t="n">
        <x:f>SUM(IFERROR(BA9*FE9/$H9,0),IFERROR(BA10*FE10/$H10,0),IFERROR(BA11*FE11/$H11,0),IFERROR(BA13*FE13/$H13,0),IFERROR(BA14*FE14/$H14,0),IFERROR(BA15*FE15/$H15,0),IFERROR(BA16*FE16/$H16,0),IFERROR(BA17*FE17/$H17,0),IFERROR(BA18*FE18/$H18,0),IFERROR(BA19*FE19/$H19,0),IFERROR(BA20*FE20/$H20,0),IFERROR(BA22*FE22/$H22,0),IFERROR(BA23*FE23/$H23,0),IFERROR(BA24*FE24/$H24,0),IFERROR(BA25*FE25/$H25,0),IFERROR(BA26*FE26/$H26,0),IFERROR(BA28*FE28/$H28,0),IFERROR(BA29*FE29/$H29,0),IFERROR(BA30*FE30/$H30,0),IFERROR(BA31*FE31/$H31,0),IFERROR(BA32*FE32/$H32,0),IFERROR(BA33*FE33/$H33,0))</x:f>
        <x:v>0.0062717429914017735</x:v>
      </x:c>
      <x:c r="BB37" s="114" t="n">
        <x:f>SUM(IFERROR(BB9*FE9/$H9,0),IFERROR(BB10*FE10/$H10,0),IFERROR(BB11*FE11/$H11,0),IFERROR(BB13*FE13/$H13,0),IFERROR(BB14*FE14/$H14,0),IFERROR(BB15*FE15/$H15,0),IFERROR(BB16*FE16/$H16,0),IFERROR(BB17*FE17/$H17,0),IFERROR(BB18*FE18/$H18,0),IFERROR(BB19*FE19/$H19,0),IFERROR(BB20*FE20/$H20,0),IFERROR(BB22*FE22/$H22,0),IFERROR(BB23*FE23/$H23,0),IFERROR(BB24*FE24/$H24,0),IFERROR(BB25*FE25/$H25,0),IFERROR(BB26*FE26/$H26,0),IFERROR(BB28*FE28/$H28,0),IFERROR(BB29*FE29/$H29,0),IFERROR(BB30*FE30/$H30,0),IFERROR(BB31*FE31/$H31,0),IFERROR(BB32*FE32/$H32,0),IFERROR(BB33*FE33/$H33,0))</x:f>
        <x:v>0.003416513691814196</x:v>
      </x:c>
      <x:c r="BC37" s="114" t="n">
        <x:f>SUM(IFERROR(BC9*FE9/$H9,0),IFERROR(BC10*FE10/$H10,0),IFERROR(BC11*FE11/$H11,0),IFERROR(BC13*FE13/$H13,0),IFERROR(BC14*FE14/$H14,0),IFERROR(BC15*FE15/$H15,0),IFERROR(BC16*FE16/$H16,0),IFERROR(BC17*FE17/$H17,0),IFERROR(BC18*FE18/$H18,0),IFERROR(BC19*FE19/$H19,0),IFERROR(BC20*FE20/$H20,0),IFERROR(BC22*FE22/$H22,0),IFERROR(BC23*FE23/$H23,0),IFERROR(BC24*FE24/$H24,0),IFERROR(BC25*FE25/$H25,0),IFERROR(BC26*FE26/$H26,0),IFERROR(BC28*FE28/$H28,0),IFERROR(BC29*FE29/$H29,0),IFERROR(BC30*FE30/$H30,0),IFERROR(BC31*FE31/$H31,0),IFERROR(BC32*FE32/$H32,0),IFERROR(BC33*FE33/$H33,0))</x:f>
        <x:v>0.003416513691814196</x:v>
      </x:c>
      <x:c r="BD37" s="114" t="n">
        <x:f>SUM(IFERROR(BD9*FE9/$H9,0),IFERROR(BD10*FE10/$H10,0),IFERROR(BD11*FE11/$H11,0),IFERROR(BD13*FE13/$H13,0),IFERROR(BD14*FE14/$H14,0),IFERROR(BD15*FE15/$H15,0),IFERROR(BD16*FE16/$H16,0),IFERROR(BD17*FE17/$H17,0),IFERROR(BD18*FE18/$H18,0),IFERROR(BD19*FE19/$H19,0),IFERROR(BD20*FE20/$H20,0),IFERROR(BD22*FE22/$H22,0),IFERROR(BD23*FE23/$H23,0),IFERROR(BD24*FE24/$H24,0),IFERROR(BD25*FE25/$H25,0),IFERROR(BD26*FE26/$H26,0),IFERROR(BD28*FE28/$H28,0),IFERROR(BD29*FE29/$H29,0),IFERROR(BD30*FE30/$H30,0),IFERROR(BD31*FE31/$H31,0),IFERROR(BD32*FE32/$H32,0),IFERROR(BD33*FE33/$H33,0))</x:f>
        <x:v>0.003416513691814196</x:v>
      </x:c>
      <x:c r="BE37" s="114" t="n">
        <x:f>SUM(IFERROR(BE9*FE9/$H9,0),IFERROR(BE10*FE10/$H10,0),IFERROR(BE11*FE11/$H11,0),IFERROR(BE13*FE13/$H13,0),IFERROR(BE14*FE14/$H14,0),IFERROR(BE15*FE15/$H15,0),IFERROR(BE16*FE16/$H16,0),IFERROR(BE17*FE17/$H17,0),IFERROR(BE18*FE18/$H18,0),IFERROR(BE19*FE19/$H19,0),IFERROR(BE20*FE20/$H20,0),IFERROR(BE22*FE22/$H22,0),IFERROR(BE23*FE23/$H23,0),IFERROR(BE24*FE24/$H24,0),IFERROR(BE25*FE25/$H25,0),IFERROR(BE26*FE26/$H26,0),IFERROR(BE28*FE28/$H28,0),IFERROR(BE29*FE29/$H29,0),IFERROR(BE30*FE30/$H30,0),IFERROR(BE31*FE31/$H31,0),IFERROR(BE32*FE32/$H32,0),IFERROR(BE33*FE33/$H33,0))</x:f>
        <x:v>0.003416513691814196</x:v>
      </x:c>
      <x:c r="BF37" s="114" t="n">
        <x:f>SUM(IFERROR(BF9*FE9/$H9,0),IFERROR(BF10*FE10/$H10,0),IFERROR(BF11*FE11/$H11,0),IFERROR(BF13*FE13/$H13,0),IFERROR(BF14*FE14/$H14,0),IFERROR(BF15*FE15/$H15,0),IFERROR(BF16*FE16/$H16,0),IFERROR(BF17*FE17/$H17,0),IFERROR(BF18*FE18/$H18,0),IFERROR(BF19*FE19/$H19,0),IFERROR(BF20*FE20/$H20,0),IFERROR(BF22*FE22/$H22,0),IFERROR(BF23*FE23/$H23,0),IFERROR(BF24*FE24/$H24,0),IFERROR(BF25*FE25/$H25,0),IFERROR(BF26*FE26/$H26,0),IFERROR(BF28*FE28/$H28,0),IFERROR(BF29*FE29/$H29,0),IFERROR(BF30*FE30/$H30,0),IFERROR(BF31*FE31/$H31,0),IFERROR(BF32*FE32/$H32,0),IFERROR(BF33*FE33/$H33,0))</x:f>
        <x:v>0.010048380274243011</x:v>
      </x:c>
      <x:c r="BG37" s="114" t="n">
        <x:f>SUM(IFERROR(BG9*FE9/$H9,0),IFERROR(BG10*FE10/$H10,0),IFERROR(BG11*FE11/$H11,0),IFERROR(BG13*FE13/$H13,0),IFERROR(BG14*FE14/$H14,0),IFERROR(BG15*FE15/$H15,0),IFERROR(BG16*FE16/$H16,0),IFERROR(BG17*FE17/$H17,0),IFERROR(BG18*FE18/$H18,0),IFERROR(BG19*FE19/$H19,0),IFERROR(BG20*FE20/$H20,0),IFERROR(BG22*FE22/$H22,0),IFERROR(BG23*FE23/$H23,0),IFERROR(BG24*FE24/$H24,0),IFERROR(BG25*FE25/$H25,0),IFERROR(BG26*FE26/$H26,0),IFERROR(BG28*FE28/$H28,0),IFERROR(BG29*FE29/$H29,0),IFERROR(BG30*FE30/$H30,0),IFERROR(BG31*FE31/$H31,0),IFERROR(BG32*FE32/$H32,0),IFERROR(BG33*FE33/$H33,0))</x:f>
        <x:v>0.010048380274243011</x:v>
      </x:c>
      <x:c r="BH37" s="114" t="n">
        <x:f>SUM(IFERROR(BH9*FE9/$H9,0),IFERROR(BH10*FE10/$H10,0),IFERROR(BH11*FE11/$H11,0),IFERROR(BH13*FE13/$H13,0),IFERROR(BH14*FE14/$H14,0),IFERROR(BH15*FE15/$H15,0),IFERROR(BH16*FE16/$H16,0),IFERROR(BH17*FE17/$H17,0),IFERROR(BH18*FE18/$H18,0),IFERROR(BH19*FE19/$H19,0),IFERROR(BH20*FE20/$H20,0),IFERROR(BH22*FE22/$H22,0),IFERROR(BH23*FE23/$H23,0),IFERROR(BH24*FE24/$H24,0),IFERROR(BH25*FE25/$H25,0),IFERROR(BH26*FE26/$H26,0),IFERROR(BH28*FE28/$H28,0),IFERROR(BH29*FE29/$H29,0),IFERROR(BH30*FE30/$H30,0),IFERROR(BH31*FE31/$H31,0),IFERROR(BH32*FE32/$H32,0),IFERROR(BH33*FE33/$H33,0))</x:f>
        <x:v>0.010048380274243011</x:v>
      </x:c>
      <x:c r="BI37" s="114" t="n">
        <x:f>SUM(IFERROR(BI9*FE9/$H9,0),IFERROR(BI10*FE10/$H10,0),IFERROR(BI11*FE11/$H11,0),IFERROR(BI13*FE13/$H13,0),IFERROR(BI14*FE14/$H14,0),IFERROR(BI15*FE15/$H15,0),IFERROR(BI16*FE16/$H16,0),IFERROR(BI17*FE17/$H17,0),IFERROR(BI18*FE18/$H18,0),IFERROR(BI19*FE19/$H19,0),IFERROR(BI20*FE20/$H20,0),IFERROR(BI22*FE22/$H22,0),IFERROR(BI23*FE23/$H23,0),IFERROR(BI24*FE24/$H24,0),IFERROR(BI25*FE25/$H25,0),IFERROR(BI26*FE26/$H26,0),IFERROR(BI28*FE28/$H28,0),IFERROR(BI29*FE29/$H29,0),IFERROR(BI30*FE30/$H30,0),IFERROR(BI31*FE31/$H31,0),IFERROR(BI32*FE32/$H32,0),IFERROR(BI33*FE33/$H33,0))</x:f>
        <x:v>0.010048380274243011</x:v>
      </x:c>
      <x:c r="BJ37" s="114" t="n">
        <x:f>SUM(IFERROR(BJ9*FE9/$H9,0),IFERROR(BJ10*FE10/$H10,0),IFERROR(BJ11*FE11/$H11,0),IFERROR(BJ13*FE13/$H13,0),IFERROR(BJ14*FE14/$H14,0),IFERROR(BJ15*FE15/$H15,0),IFERROR(BJ16*FE16/$H16,0),IFERROR(BJ17*FE17/$H17,0),IFERROR(BJ18*FE18/$H18,0),IFERROR(BJ19*FE19/$H19,0),IFERROR(BJ20*FE20/$H20,0),IFERROR(BJ22*FE22/$H22,0),IFERROR(BJ23*FE23/$H23,0),IFERROR(BJ24*FE24/$H24,0),IFERROR(BJ25*FE25/$H25,0),IFERROR(BJ26*FE26/$H26,0),IFERROR(BJ28*FE28/$H28,0),IFERROR(BJ29*FE29/$H29,0),IFERROR(BJ30*FE30/$H30,0),IFERROR(BJ31*FE31/$H31,0),IFERROR(BJ32*FE32/$H32,0),IFERROR(BJ33*FE33/$H33,0))</x:f>
        <x:v>0.010048380274243011</x:v>
      </x:c>
      <x:c r="BK37" s="114" t="n">
        <x:f>SUM(IFERROR(BK9*FE9/$H9,0),IFERROR(BK10*FE10/$H10,0),IFERROR(BK11*FE11/$H11,0),IFERROR(BK13*FE13/$H13,0),IFERROR(BK14*FE14/$H14,0),IFERROR(BK15*FE15/$H15,0),IFERROR(BK16*FE16/$H16,0),IFERROR(BK17*FE17/$H17,0),IFERROR(BK18*FE18/$H18,0),IFERROR(BK19*FE19/$H19,0),IFERROR(BK20*FE20/$H20,0),IFERROR(BK22*FE22/$H22,0),IFERROR(BK23*FE23/$H23,0),IFERROR(BK24*FE24/$H24,0),IFERROR(BK25*FE25/$H25,0),IFERROR(BK26*FE26/$H26,0),IFERROR(BK28*FE28/$H28,0),IFERROR(BK29*FE29/$H29,0),IFERROR(BK30*FE30/$H30,0),IFERROR(BK31*FE31/$H31,0),IFERROR(BK32*FE32/$H32,0),IFERROR(BK33*FE33/$H33,0))</x:f>
        <x:v>0.010048380274243011</x:v>
      </x:c>
      <x:c r="BL37" s="114" t="n">
        <x:f>SUM(IFERROR(BL9*FE9/$H9,0),IFERROR(BL10*FE10/$H10,0),IFERROR(BL11*FE11/$H11,0),IFERROR(BL13*FE13/$H13,0),IFERROR(BL14*FE14/$H14,0),IFERROR(BL15*FE15/$H15,0),IFERROR(BL16*FE16/$H16,0),IFERROR(BL17*FE17/$H17,0),IFERROR(BL18*FE18/$H18,0),IFERROR(BL19*FE19/$H19,0),IFERROR(BL20*FE20/$H20,0),IFERROR(BL22*FE22/$H22,0),IFERROR(BL23*FE23/$H23,0),IFERROR(BL24*FE24/$H24,0),IFERROR(BL25*FE25/$H25,0),IFERROR(BL26*FE26/$H26,0),IFERROR(BL28*FE28/$H28,0),IFERROR(BL29*FE29/$H29,0),IFERROR(BL30*FE30/$H30,0),IFERROR(BL31*FE31/$H31,0),IFERROR(BL32*FE32/$H32,0),IFERROR(BL33*FE33/$H33,0))</x:f>
        <x:v>0.010048380274243011</x:v>
      </x:c>
      <x:c r="BM37" s="114" t="n">
        <x:f>SUM(IFERROR(BM9*FE9/$H9,0),IFERROR(BM10*FE10/$H10,0),IFERROR(BM11*FE11/$H11,0),IFERROR(BM13*FE13/$H13,0),IFERROR(BM14*FE14/$H14,0),IFERROR(BM15*FE15/$H15,0),IFERROR(BM16*FE16/$H16,0),IFERROR(BM17*FE17/$H17,0),IFERROR(BM18*FE18/$H18,0),IFERROR(BM19*FE19/$H19,0),IFERROR(BM20*FE20/$H20,0),IFERROR(BM22*FE22/$H22,0),IFERROR(BM23*FE23/$H23,0),IFERROR(BM24*FE24/$H24,0),IFERROR(BM25*FE25/$H25,0),IFERROR(BM26*FE26/$H26,0),IFERROR(BM28*FE28/$H28,0),IFERROR(BM29*FE29/$H29,0),IFERROR(BM30*FE30/$H30,0),IFERROR(BM31*FE31/$H31,0),IFERROR(BM32*FE32/$H32,0),IFERROR(BM33*FE33/$H33,0))</x:f>
        <x:v>0.010048380274243011</x:v>
      </x:c>
      <x:c r="BN37" s="114" t="n">
        <x:f>SUM(IFERROR(BN9*FE9/$H9,0),IFERROR(BN10*FE10/$H10,0),IFERROR(BN11*FE11/$H11,0),IFERROR(BN13*FE13/$H13,0),IFERROR(BN14*FE14/$H14,0),IFERROR(BN15*FE15/$H15,0),IFERROR(BN16*FE16/$H16,0),IFERROR(BN17*FE17/$H17,0),IFERROR(BN18*FE18/$H18,0),IFERROR(BN19*FE19/$H19,0),IFERROR(BN20*FE20/$H20,0),IFERROR(BN22*FE22/$H22,0),IFERROR(BN23*FE23/$H23,0),IFERROR(BN24*FE24/$H24,0),IFERROR(BN25*FE25/$H25,0),IFERROR(BN26*FE26/$H26,0),IFERROR(BN28*FE28/$H28,0),IFERROR(BN29*FE29/$H29,0),IFERROR(BN30*FE30/$H30,0),IFERROR(BN31*FE31/$H31,0),IFERROR(BN32*FE32/$H32,0),IFERROR(BN33*FE33/$H33,0))</x:f>
        <x:v>0.010048380274243011</x:v>
      </x:c>
      <x:c r="BO37" s="114" t="n">
        <x:f>SUM(IFERROR(BO9*FE9/$H9,0),IFERROR(BO10*FE10/$H10,0),IFERROR(BO11*FE11/$H11,0),IFERROR(BO13*FE13/$H13,0),IFERROR(BO14*FE14/$H14,0),IFERROR(BO15*FE15/$H15,0),IFERROR(BO16*FE16/$H16,0),IFERROR(BO17*FE17/$H17,0),IFERROR(BO18*FE18/$H18,0),IFERROR(BO19*FE19/$H19,0),IFERROR(BO20*FE20/$H20,0),IFERROR(BO22*FE22/$H22,0),IFERROR(BO23*FE23/$H23,0),IFERROR(BO24*FE24/$H24,0),IFERROR(BO25*FE25/$H25,0),IFERROR(BO26*FE26/$H26,0),IFERROR(BO28*FE28/$H28,0),IFERROR(BO29*FE29/$H29,0),IFERROR(BO30*FE30/$H30,0),IFERROR(BO31*FE31/$H31,0),IFERROR(BO32*FE32/$H32,0),IFERROR(BO33*FE33/$H33,0))</x:f>
        <x:v>0.010048380274243011</x:v>
      </x:c>
      <x:c r="BP37" s="114" t="n">
        <x:f>SUM(IFERROR(BP9*FE9/$H9,0),IFERROR(BP10*FE10/$H10,0),IFERROR(BP11*FE11/$H11,0),IFERROR(BP13*FE13/$H13,0),IFERROR(BP14*FE14/$H14,0),IFERROR(BP15*FE15/$H15,0),IFERROR(BP16*FE16/$H16,0),IFERROR(BP17*FE17/$H17,0),IFERROR(BP18*FE18/$H18,0),IFERROR(BP19*FE19/$H19,0),IFERROR(BP20*FE20/$H20,0),IFERROR(BP22*FE22/$H22,0),IFERROR(BP23*FE23/$H23,0),IFERROR(BP24*FE24/$H24,0),IFERROR(BP25*FE25/$H25,0),IFERROR(BP26*FE26/$H26,0),IFERROR(BP28*FE28/$H28,0),IFERROR(BP29*FE29/$H29,0),IFERROR(BP30*FE30/$H30,0),IFERROR(BP31*FE31/$H31,0),IFERROR(BP32*FE32/$H32,0),IFERROR(BP33*FE33/$H33,0))</x:f>
        <x:v>0.010048380274243011</x:v>
      </x:c>
      <x:c r="BQ37" s="114" t="n">
        <x:f>SUM(IFERROR(BQ9*FE9/$H9,0),IFERROR(BQ10*FE10/$H10,0),IFERROR(BQ11*FE11/$H11,0),IFERROR(BQ13*FE13/$H13,0),IFERROR(BQ14*FE14/$H14,0),IFERROR(BQ15*FE15/$H15,0),IFERROR(BQ16*FE16/$H16,0),IFERROR(BQ17*FE17/$H17,0),IFERROR(BQ18*FE18/$H18,0),IFERROR(BQ19*FE19/$H19,0),IFERROR(BQ20*FE20/$H20,0),IFERROR(BQ22*FE22/$H22,0),IFERROR(BQ23*FE23/$H23,0),IFERROR(BQ24*FE24/$H24,0),IFERROR(BQ25*FE25/$H25,0),IFERROR(BQ26*FE26/$H26,0),IFERROR(BQ28*FE28/$H28,0),IFERROR(BQ29*FE29/$H29,0),IFERROR(BQ30*FE30/$H30,0),IFERROR(BQ31*FE31/$H31,0),IFERROR(BQ32*FE32/$H32,0),IFERROR(BQ33*FE33/$H33,0))</x:f>
        <x:v>0.010048380274243011</x:v>
      </x:c>
      <x:c r="BR37" s="114" t="n">
        <x:f>SUM(IFERROR(BR9*FE9/$H9,0),IFERROR(BR10*FE10/$H10,0),IFERROR(BR11*FE11/$H11,0),IFERROR(BR13*FE13/$H13,0),IFERROR(BR14*FE14/$H14,0),IFERROR(BR15*FE15/$H15,0),IFERROR(BR16*FE16/$H16,0),IFERROR(BR17*FE17/$H17,0),IFERROR(BR18*FE18/$H18,0),IFERROR(BR19*FE19/$H19,0),IFERROR(BR20*FE20/$H20,0),IFERROR(BR22*FE22/$H22,0),IFERROR(BR23*FE23/$H23,0),IFERROR(BR24*FE24/$H24,0),IFERROR(BR25*FE25/$H25,0),IFERROR(BR26*FE26/$H26,0),IFERROR(BR28*FE28/$H28,0),IFERROR(BR29*FE29/$H29,0),IFERROR(BR30*FE30/$H30,0),IFERROR(BR31*FE31/$H31,0),IFERROR(BR32*FE32/$H32,0),IFERROR(BR33*FE33/$H33,0))</x:f>
        <x:v>0.006908949910113152</x:v>
      </x:c>
      <x:c r="BS37" s="114" t="n">
        <x:f>SUM(IFERROR(BS9*FE9/$H9,0),IFERROR(BS10*FE10/$H10,0),IFERROR(BS11*FE11/$H11,0),IFERROR(BS13*FE13/$H13,0),IFERROR(BS14*FE14/$H14,0),IFERROR(BS15*FE15/$H15,0),IFERROR(BS16*FE16/$H16,0),IFERROR(BS17*FE17/$H17,0),IFERROR(BS18*FE18/$H18,0),IFERROR(BS19*FE19/$H19,0),IFERROR(BS20*FE20/$H20,0),IFERROR(BS22*FE22/$H22,0),IFERROR(BS23*FE23/$H23,0),IFERROR(BS24*FE24/$H24,0),IFERROR(BS25*FE25/$H25,0),IFERROR(BS26*FE26/$H26,0),IFERROR(BS28*FE28/$H28,0),IFERROR(BS29*FE29/$H29,0),IFERROR(BS30*FE30/$H30,0),IFERROR(BS31*FE31/$H31,0),IFERROR(BS32*FE32/$H32,0),IFERROR(BS33*FE33/$H33,0))</x:f>
        <x:v>0.006908949910113152</x:v>
      </x:c>
      <x:c r="BT37" s="114" t="n">
        <x:f>SUM(IFERROR(BT9*FE9/$H9,0),IFERROR(BT10*FE10/$H10,0),IFERROR(BT11*FE11/$H11,0),IFERROR(BT13*FE13/$H13,0),IFERROR(BT14*FE14/$H14,0),IFERROR(BT15*FE15/$H15,0),IFERROR(BT16*FE16/$H16,0),IFERROR(BT17*FE17/$H17,0),IFERROR(BT18*FE18/$H18,0),IFERROR(BT19*FE19/$H19,0),IFERROR(BT20*FE20/$H20,0),IFERROR(BT22*FE22/$H22,0),IFERROR(BT23*FE23/$H23,0),IFERROR(BT24*FE24/$H24,0),IFERROR(BT25*FE25/$H25,0),IFERROR(BT26*FE26/$H26,0),IFERROR(BT28*FE28/$H28,0),IFERROR(BT29*FE29/$H29,0),IFERROR(BT30*FE30/$H30,0),IFERROR(BT31*FE31/$H31,0),IFERROR(BT32*FE32/$H32,0),IFERROR(BT33*FE33/$H33,0))</x:f>
        <x:v>0.006908949910113152</x:v>
      </x:c>
      <x:c r="BU37" s="114" t="n">
        <x:f>SUM(IFERROR(BU9*FE9/$H9,0),IFERROR(BU10*FE10/$H10,0),IFERROR(BU11*FE11/$H11,0),IFERROR(BU13*FE13/$H13,0),IFERROR(BU14*FE14/$H14,0),IFERROR(BU15*FE15/$H15,0),IFERROR(BU16*FE16/$H16,0),IFERROR(BU17*FE17/$H17,0),IFERROR(BU18*FE18/$H18,0),IFERROR(BU19*FE19/$H19,0),IFERROR(BU20*FE20/$H20,0),IFERROR(BU22*FE22/$H22,0),IFERROR(BU23*FE23/$H23,0),IFERROR(BU24*FE24/$H24,0),IFERROR(BU25*FE25/$H25,0),IFERROR(BU26*FE26/$H26,0),IFERROR(BU28*FE28/$H28,0),IFERROR(BU29*FE29/$H29,0),IFERROR(BU30*FE30/$H30,0),IFERROR(BU31*FE31/$H31,0),IFERROR(BU32*FE32/$H32,0),IFERROR(BU33*FE33/$H33,0))</x:f>
        <x:v>0.006908949910113152</x:v>
      </x:c>
      <x:c r="BV37" s="114" t="n">
        <x:f>SUM(IFERROR(BV9*FE9/$H9,0),IFERROR(BV10*FE10/$H10,0),IFERROR(BV11*FE11/$H11,0),IFERROR(BV13*FE13/$H13,0),IFERROR(BV14*FE14/$H14,0),IFERROR(BV15*FE15/$H15,0),IFERROR(BV16*FE16/$H16,0),IFERROR(BV17*FE17/$H17,0),IFERROR(BV18*FE18/$H18,0),IFERROR(BV19*FE19/$H19,0),IFERROR(BV20*FE20/$H20,0),IFERROR(BV22*FE22/$H22,0),IFERROR(BV23*FE23/$H23,0),IFERROR(BV24*FE24/$H24,0),IFERROR(BV25*FE25/$H25,0),IFERROR(BV26*FE26/$H26,0),IFERROR(BV28*FE28/$H28,0),IFERROR(BV29*FE29/$H29,0),IFERROR(BV30*FE30/$H30,0),IFERROR(BV31*FE31/$H31,0),IFERROR(BV32*FE32/$H32,0),IFERROR(BV33*FE33/$H33,0))</x:f>
        <x:v>0.006908949910113152</x:v>
      </x:c>
      <x:c r="BW37" s="114" t="n">
        <x:f>SUM(IFERROR(BW9*FE9/$H9,0),IFERROR(BW10*FE10/$H10,0),IFERROR(BW11*FE11/$H11,0),IFERROR(BW13*FE13/$H13,0),IFERROR(BW14*FE14/$H14,0),IFERROR(BW15*FE15/$H15,0),IFERROR(BW16*FE16/$H16,0),IFERROR(BW17*FE17/$H17,0),IFERROR(BW18*FE18/$H18,0),IFERROR(BW19*FE19/$H19,0),IFERROR(BW20*FE20/$H20,0),IFERROR(BW22*FE22/$H22,0),IFERROR(BW23*FE23/$H23,0),IFERROR(BW24*FE24/$H24,0),IFERROR(BW25*FE25/$H25,0),IFERROR(BW26*FE26/$H26,0),IFERROR(BW28*FE28/$H28,0),IFERROR(BW29*FE29/$H29,0),IFERROR(BW30*FE30/$H30,0),IFERROR(BW31*FE31/$H31,0),IFERROR(BW32*FE32/$H32,0),IFERROR(BW33*FE33/$H33,0))</x:f>
        <x:v>0.006908949910113152</x:v>
      </x:c>
      <x:c r="BX37" s="114" t="n">
        <x:f>SUM(IFERROR(BX9*FE9/$H9,0),IFERROR(BX10*FE10/$H10,0),IFERROR(BX11*FE11/$H11,0),IFERROR(BX13*FE13/$H13,0),IFERROR(BX14*FE14/$H14,0),IFERROR(BX15*FE15/$H15,0),IFERROR(BX16*FE16/$H16,0),IFERROR(BX17*FE17/$H17,0),IFERROR(BX18*FE18/$H18,0),IFERROR(BX19*FE19/$H19,0),IFERROR(BX20*FE20/$H20,0),IFERROR(BX22*FE22/$H22,0),IFERROR(BX23*FE23/$H23,0),IFERROR(BX24*FE24/$H24,0),IFERROR(BX25*FE25/$H25,0),IFERROR(BX26*FE26/$H26,0),IFERROR(BX28*FE28/$H28,0),IFERROR(BX29*FE29/$H29,0),IFERROR(BX30*FE30/$H30,0),IFERROR(BX31*FE31/$H31,0),IFERROR(BX32*FE32/$H32,0),IFERROR(BX33*FE33/$H33,0))</x:f>
        <x:v>0.008142690965490501</x:v>
      </x:c>
      <x:c r="BY37" s="114" t="n">
        <x:f>SUM(IFERROR(BY9*FE9/$H9,0),IFERROR(BY10*FE10/$H10,0),IFERROR(BY11*FE11/$H11,0),IFERROR(BY13*FE13/$H13,0),IFERROR(BY14*FE14/$H14,0),IFERROR(BY15*FE15/$H15,0),IFERROR(BY16*FE16/$H16,0),IFERROR(BY17*FE17/$H17,0),IFERROR(BY18*FE18/$H18,0),IFERROR(BY19*FE19/$H19,0),IFERROR(BY20*FE20/$H20,0),IFERROR(BY22*FE22/$H22,0),IFERROR(BY23*FE23/$H23,0),IFERROR(BY24*FE24/$H24,0),IFERROR(BY25*FE25/$H25,0),IFERROR(BY26*FE26/$H26,0),IFERROR(BY28*FE28/$H28,0),IFERROR(BY29*FE29/$H29,0),IFERROR(BY30*FE30/$H30,0),IFERROR(BY31*FE31/$H31,0),IFERROR(BY32*FE32/$H32,0),IFERROR(BY33*FE33/$H33,0))</x:f>
        <x:v>0.008142690965490501</x:v>
      </x:c>
      <x:c r="BZ37" s="114" t="n">
        <x:f>SUM(IFERROR(BZ9*FE9/$H9,0),IFERROR(BZ10*FE10/$H10,0),IFERROR(BZ11*FE11/$H11,0),IFERROR(BZ13*FE13/$H13,0),IFERROR(BZ14*FE14/$H14,0),IFERROR(BZ15*FE15/$H15,0),IFERROR(BZ16*FE16/$H16,0),IFERROR(BZ17*FE17/$H17,0),IFERROR(BZ18*FE18/$H18,0),IFERROR(BZ19*FE19/$H19,0),IFERROR(BZ20*FE20/$H20,0),IFERROR(BZ22*FE22/$H22,0),IFERROR(BZ23*FE23/$H23,0),IFERROR(BZ24*FE24/$H24,0),IFERROR(BZ25*FE25/$H25,0),IFERROR(BZ26*FE26/$H26,0),IFERROR(BZ28*FE28/$H28,0),IFERROR(BZ29*FE29/$H29,0),IFERROR(BZ30*FE30/$H30,0),IFERROR(BZ31*FE31/$H31,0),IFERROR(BZ32*FE32/$H32,0),IFERROR(BZ33*FE33/$H33,0))</x:f>
        <x:v>0.007608069841493649</x:v>
      </x:c>
      <x:c r="CA37" s="114" t="n">
        <x:f>SUM(IFERROR(CA9*FE9/$H9,0),IFERROR(CA10*FE10/$H10,0),IFERROR(CA11*FE11/$H11,0),IFERROR(CA13*FE13/$H13,0),IFERROR(CA14*FE14/$H14,0),IFERROR(CA15*FE15/$H15,0),IFERROR(CA16*FE16/$H16,0),IFERROR(CA17*FE17/$H17,0),IFERROR(CA18*FE18/$H18,0),IFERROR(CA19*FE19/$H19,0),IFERROR(CA20*FE20/$H20,0),IFERROR(CA22*FE22/$H22,0),IFERROR(CA23*FE23/$H23,0),IFERROR(CA24*FE24/$H24,0),IFERROR(CA25*FE25/$H25,0),IFERROR(CA26*FE26/$H26,0),IFERROR(CA28*FE28/$H28,0),IFERROR(CA29*FE29/$H29,0),IFERROR(CA30*FE30/$H30,0),IFERROR(CA31*FE31/$H31,0),IFERROR(CA32*FE32/$H32,0),IFERROR(CA33*FE33/$H33,0))</x:f>
        <x:v>0.007608069841493649</x:v>
      </x:c>
      <x:c r="CB37" s="114" t="n">
        <x:f>SUM(IFERROR(CB9*FE9/$H9,0),IFERROR(CB10*FE10/$H10,0),IFERROR(CB11*FE11/$H11,0),IFERROR(CB13*FE13/$H13,0),IFERROR(CB14*FE14/$H14,0),IFERROR(CB15*FE15/$H15,0),IFERROR(CB16*FE16/$H16,0),IFERROR(CB17*FE17/$H17,0),IFERROR(CB18*FE18/$H18,0),IFERROR(CB19*FE19/$H19,0),IFERROR(CB20*FE20/$H20,0),IFERROR(CB22*FE22/$H22,0),IFERROR(CB23*FE23/$H23,0),IFERROR(CB24*FE24/$H24,0),IFERROR(CB25*FE25/$H25,0),IFERROR(CB26*FE26/$H26,0),IFERROR(CB28*FE28/$H28,0),IFERROR(CB29*FE29/$H29,0),IFERROR(CB30*FE30/$H30,0),IFERROR(CB31*FE31/$H31,0),IFERROR(CB32*FE32/$H32,0),IFERROR(CB33*FE33/$H33,0))</x:f>
        <x:v>0.007608069841493649</x:v>
      </x:c>
      <x:c r="CC37" s="114" t="n">
        <x:f>SUM(IFERROR(CC9*FE9/$H9,0),IFERROR(CC10*FE10/$H10,0),IFERROR(CC11*FE11/$H11,0),IFERROR(CC13*FE13/$H13,0),IFERROR(CC14*FE14/$H14,0),IFERROR(CC15*FE15/$H15,0),IFERROR(CC16*FE16/$H16,0),IFERROR(CC17*FE17/$H17,0),IFERROR(CC18*FE18/$H18,0),IFERROR(CC19*FE19/$H19,0),IFERROR(CC20*FE20/$H20,0),IFERROR(CC22*FE22/$H22,0),IFERROR(CC23*FE23/$H23,0),IFERROR(CC24*FE24/$H24,0),IFERROR(CC25*FE25/$H25,0),IFERROR(CC26*FE26/$H26,0),IFERROR(CC28*FE28/$H28,0),IFERROR(CC29*FE29/$H29,0),IFERROR(CC30*FE30/$H30,0),IFERROR(CC31*FE31/$H31,0),IFERROR(CC32*FE32/$H32,0),IFERROR(CC33*FE33/$H33,0))</x:f>
        <x:v>0.007608069841493649</x:v>
      </x:c>
      <x:c r="CD37" s="114" t="n">
        <x:f>SUM(IFERROR(CD9*FE9/$H9,0),IFERROR(CD10*FE10/$H10,0),IFERROR(CD11*FE11/$H11,0),IFERROR(CD13*FE13/$H13,0),IFERROR(CD14*FE14/$H14,0),IFERROR(CD15*FE15/$H15,0),IFERROR(CD16*FE16/$H16,0),IFERROR(CD17*FE17/$H17,0),IFERROR(CD18*FE18/$H18,0),IFERROR(CD19*FE19/$H19,0),IFERROR(CD20*FE20/$H20,0),IFERROR(CD22*FE22/$H22,0),IFERROR(CD23*FE23/$H23,0),IFERROR(CD24*FE24/$H24,0),IFERROR(CD25*FE25/$H25,0),IFERROR(CD26*FE26/$H26,0),IFERROR(CD28*FE28/$H28,0),IFERROR(CD29*FE29/$H29,0),IFERROR(CD30*FE30/$H30,0),IFERROR(CD31*FE31/$H31,0),IFERROR(CD32*FE32/$H32,0),IFERROR(CD33*FE33/$H33,0))</x:f>
        <x:v>0.007608069841493649</x:v>
      </x:c>
      <x:c r="CE37" s="114" t="n">
        <x:f>SUM(IFERROR(CE9*FE9/$H9,0),IFERROR(CE10*FE10/$H10,0),IFERROR(CE11*FE11/$H11,0),IFERROR(CE13*FE13/$H13,0),IFERROR(CE14*FE14/$H14,0),IFERROR(CE15*FE15/$H15,0),IFERROR(CE16*FE16/$H16,0),IFERROR(CE17*FE17/$H17,0),IFERROR(CE18*FE18/$H18,0),IFERROR(CE19*FE19/$H19,0),IFERROR(CE20*FE20/$H20,0),IFERROR(CE22*FE22/$H22,0),IFERROR(CE23*FE23/$H23,0),IFERROR(CE24*FE24/$H24,0),IFERROR(CE25*FE25/$H25,0),IFERROR(CE26*FE26/$H26,0),IFERROR(CE28*FE28/$H28,0),IFERROR(CE29*FE29/$H29,0),IFERROR(CE30*FE30/$H30,0),IFERROR(CE31*FE31/$H31,0),IFERROR(CE32*FE32/$H32,0),IFERROR(CE33*FE33/$H33,0))</x:f>
        <x:v>0.007608069841493649</x:v>
      </x:c>
      <x:c r="CF37" s="114" t="n">
        <x:f>SUM(IFERROR(CF9*FE9/$H9,0),IFERROR(CF10*FE10/$H10,0),IFERROR(CF11*FE11/$H11,0),IFERROR(CF13*FE13/$H13,0),IFERROR(CF14*FE14/$H14,0),IFERROR(CF15*FE15/$H15,0),IFERROR(CF16*FE16/$H16,0),IFERROR(CF17*FE17/$H17,0),IFERROR(CF18*FE18/$H18,0),IFERROR(CF19*FE19/$H19,0),IFERROR(CF20*FE20/$H20,0),IFERROR(CF22*FE22/$H22,0),IFERROR(CF23*FE23/$H23,0),IFERROR(CF24*FE24/$H24,0),IFERROR(CF25*FE25/$H25,0),IFERROR(CF26*FE26/$H26,0),IFERROR(CF28*FE28/$H28,0),IFERROR(CF29*FE29/$H29,0),IFERROR(CF30*FE30/$H30,0),IFERROR(CF31*FE31/$H31,0),IFERROR(CF32*FE32/$H32,0),IFERROR(CF33*FE33/$H33,0))</x:f>
        <x:v>0.007608069841493649</x:v>
      </x:c>
      <x:c r="CG37" s="114" t="n">
        <x:f>SUM(IFERROR(CG9*FE9/$H9,0),IFERROR(CG10*FE10/$H10,0),IFERROR(CG11*FE11/$H11,0),IFERROR(CG13*FE13/$H13,0),IFERROR(CG14*FE14/$H14,0),IFERROR(CG15*FE15/$H15,0),IFERROR(CG16*FE16/$H16,0),IFERROR(CG17*FE17/$H17,0),IFERROR(CG18*FE18/$H18,0),IFERROR(CG19*FE19/$H19,0),IFERROR(CG20*FE20/$H20,0),IFERROR(CG22*FE22/$H22,0),IFERROR(CG23*FE23/$H23,0),IFERROR(CG24*FE24/$H24,0),IFERROR(CG25*FE25/$H25,0),IFERROR(CG26*FE26/$H26,0),IFERROR(CG28*FE28/$H28,0),IFERROR(CG29*FE29/$H29,0),IFERROR(CG30*FE30/$H30,0),IFERROR(CG31*FE31/$H31,0),IFERROR(CG32*FE32/$H32,0),IFERROR(CG33*FE33/$H33,0))</x:f>
        <x:v>0.007608069841493649</x:v>
      </x:c>
      <x:c r="CH37" s="114" t="n">
        <x:f>SUM(IFERROR(CH9*FE9/$H9,0),IFERROR(CH10*FE10/$H10,0),IFERROR(CH11*FE11/$H11,0),IFERROR(CH13*FE13/$H13,0),IFERROR(CH14*FE14/$H14,0),IFERROR(CH15*FE15/$H15,0),IFERROR(CH16*FE16/$H16,0),IFERROR(CH17*FE17/$H17,0),IFERROR(CH18*FE18/$H18,0),IFERROR(CH19*FE19/$H19,0),IFERROR(CH20*FE20/$H20,0),IFERROR(CH22*FE22/$H22,0),IFERROR(CH23*FE23/$H23,0),IFERROR(CH24*FE24/$H24,0),IFERROR(CH25*FE25/$H25,0),IFERROR(CH26*FE26/$H26,0),IFERROR(CH28*FE28/$H28,0),IFERROR(CH29*FE29/$H29,0),IFERROR(CH30*FE30/$H30,0),IFERROR(CH31*FE31/$H31,0),IFERROR(CH32*FE32/$H32,0),IFERROR(CH33*FE33/$H33,0))</x:f>
        <x:v>0.007608069841493649</x:v>
      </x:c>
      <x:c r="CI37" s="114" t="n">
        <x:f>SUM(IFERROR(CI9*FE9/$H9,0),IFERROR(CI10*FE10/$H10,0),IFERROR(CI11*FE11/$H11,0),IFERROR(CI13*FE13/$H13,0),IFERROR(CI14*FE14/$H14,0),IFERROR(CI15*FE15/$H15,0),IFERROR(CI16*FE16/$H16,0),IFERROR(CI17*FE17/$H17,0),IFERROR(CI18*FE18/$H18,0),IFERROR(CI19*FE19/$H19,0),IFERROR(CI20*FE20/$H20,0),IFERROR(CI22*FE22/$H22,0),IFERROR(CI23*FE23/$H23,0),IFERROR(CI24*FE24/$H24,0),IFERROR(CI25*FE25/$H25,0),IFERROR(CI26*FE26/$H26,0),IFERROR(CI28*FE28/$H28,0),IFERROR(CI29*FE29/$H29,0),IFERROR(CI30*FE30/$H30,0),IFERROR(CI31*FE31/$H31,0),IFERROR(CI32*FE32/$H32,0),IFERROR(CI33*FE33/$H33,0))</x:f>
        <x:v>0.007608069841493649</x:v>
      </x:c>
      <x:c r="CJ37" s="114" t="n">
        <x:f>SUM(IFERROR(CJ9*FE9/$H9,0),IFERROR(CJ10*FE10/$H10,0),IFERROR(CJ11*FE11/$H11,0),IFERROR(CJ13*FE13/$H13,0),IFERROR(CJ14*FE14/$H14,0),IFERROR(CJ15*FE15/$H15,0),IFERROR(CJ16*FE16/$H16,0),IFERROR(CJ17*FE17/$H17,0),IFERROR(CJ18*FE18/$H18,0),IFERROR(CJ19*FE19/$H19,0),IFERROR(CJ20*FE20/$H20,0),IFERROR(CJ22*FE22/$H22,0),IFERROR(CJ23*FE23/$H23,0),IFERROR(CJ24*FE24/$H24,0),IFERROR(CJ25*FE25/$H25,0),IFERROR(CJ26*FE26/$H26,0),IFERROR(CJ28*FE28/$H28,0),IFERROR(CJ29*FE29/$H29,0),IFERROR(CJ30*FE30/$H30,0),IFERROR(CJ31*FE31/$H31,0),IFERROR(CJ32*FE32/$H32,0),IFERROR(CJ33*FE33/$H33,0))</x:f>
        <x:v>0.006682764049960638</x:v>
      </x:c>
      <x:c r="CK37" s="114" t="n">
        <x:f>SUM(IFERROR(CK9*FE9/$H9,0),IFERROR(CK10*FE10/$H10,0),IFERROR(CK11*FE11/$H11,0),IFERROR(CK13*FE13/$H13,0),IFERROR(CK14*FE14/$H14,0),IFERROR(CK15*FE15/$H15,0),IFERROR(CK16*FE16/$H16,0),IFERROR(CK17*FE17/$H17,0),IFERROR(CK18*FE18/$H18,0),IFERROR(CK19*FE19/$H19,0),IFERROR(CK20*FE20/$H20,0),IFERROR(CK22*FE22/$H22,0),IFERROR(CK23*FE23/$H23,0),IFERROR(CK24*FE24/$H24,0),IFERROR(CK25*FE25/$H25,0),IFERROR(CK26*FE26/$H26,0),IFERROR(CK28*FE28/$H28,0),IFERROR(CK29*FE29/$H29,0),IFERROR(CK30*FE30/$H30,0),IFERROR(CK31*FE31/$H31,0),IFERROR(CK32*FE32/$H32,0),IFERROR(CK33*FE33/$H33,0))</x:f>
        <x:v>0.006682764049960638</x:v>
      </x:c>
      <x:c r="CL37" s="114" t="n">
        <x:f>SUM(IFERROR(CL9*FE9/$H9,0),IFERROR(CL10*FE10/$H10,0),IFERROR(CL11*FE11/$H11,0),IFERROR(CL13*FE13/$H13,0),IFERROR(CL14*FE14/$H14,0),IFERROR(CL15*FE15/$H15,0),IFERROR(CL16*FE16/$H16,0),IFERROR(CL17*FE17/$H17,0),IFERROR(CL18*FE18/$H18,0),IFERROR(CL19*FE19/$H19,0),IFERROR(CL20*FE20/$H20,0),IFERROR(CL22*FE22/$H22,0),IFERROR(CL23*FE23/$H23,0),IFERROR(CL24*FE24/$H24,0),IFERROR(CL25*FE25/$H25,0),IFERROR(CL26*FE26/$H26,0),IFERROR(CL28*FE28/$H28,0),IFERROR(CL29*FE29/$H29,0),IFERROR(CL30*FE30/$H30,0),IFERROR(CL31*FE31/$H31,0),IFERROR(CL32*FE32/$H32,0),IFERROR(CL33*FE33/$H33,0))</x:f>
        <x:v>0.010112270436039338</x:v>
      </x:c>
      <x:c r="CM37" s="114" t="n">
        <x:f>SUM(IFERROR(CM9*FE9/$H9,0),IFERROR(CM10*FE10/$H10,0),IFERROR(CM11*FE11/$H11,0),IFERROR(CM13*FE13/$H13,0),IFERROR(CM14*FE14/$H14,0),IFERROR(CM15*FE15/$H15,0),IFERROR(CM16*FE16/$H16,0),IFERROR(CM17*FE17/$H17,0),IFERROR(CM18*FE18/$H18,0),IFERROR(CM19*FE19/$H19,0),IFERROR(CM20*FE20/$H20,0),IFERROR(CM22*FE22/$H22,0),IFERROR(CM23*FE23/$H23,0),IFERROR(CM24*FE24/$H24,0),IFERROR(CM25*FE25/$H25,0),IFERROR(CM26*FE26/$H26,0),IFERROR(CM28*FE28/$H28,0),IFERROR(CM29*FE29/$H29,0),IFERROR(CM30*FE30/$H30,0),IFERROR(CM31*FE31/$H31,0),IFERROR(CM32*FE32/$H32,0),IFERROR(CM33*FE33/$H33,0))</x:f>
        <x:v>0.010112270436039338</x:v>
      </x:c>
      <x:c r="CN37" s="114" t="n">
        <x:f>SUM(IFERROR(CN9*FE9/$H9,0),IFERROR(CN10*FE10/$H10,0),IFERROR(CN11*FE11/$H11,0),IFERROR(CN13*FE13/$H13,0),IFERROR(CN14*FE14/$H14,0),IFERROR(CN15*FE15/$H15,0),IFERROR(CN16*FE16/$H16,0),IFERROR(CN17*FE17/$H17,0),IFERROR(CN18*FE18/$H18,0),IFERROR(CN19*FE19/$H19,0),IFERROR(CN20*FE20/$H20,0),IFERROR(CN22*FE22/$H22,0),IFERROR(CN23*FE23/$H23,0),IFERROR(CN24*FE24/$H24,0),IFERROR(CN25*FE25/$H25,0),IFERROR(CN26*FE26/$H26,0),IFERROR(CN28*FE28/$H28,0),IFERROR(CN29*FE29/$H29,0),IFERROR(CN30*FE30/$H30,0),IFERROR(CN31*FE31/$H31,0),IFERROR(CN32*FE32/$H32,0),IFERROR(CN33*FE33/$H33,0))</x:f>
        <x:v>0.010112270436039338</x:v>
      </x:c>
      <x:c r="CO37" s="114" t="n">
        <x:f>SUM(IFERROR(CO9*FE9/$H9,0),IFERROR(CO10*FE10/$H10,0),IFERROR(CO11*FE11/$H11,0),IFERROR(CO13*FE13/$H13,0),IFERROR(CO14*FE14/$H14,0),IFERROR(CO15*FE15/$H15,0),IFERROR(CO16*FE16/$H16,0),IFERROR(CO17*FE17/$H17,0),IFERROR(CO18*FE18/$H18,0),IFERROR(CO19*FE19/$H19,0),IFERROR(CO20*FE20/$H20,0),IFERROR(CO22*FE22/$H22,0),IFERROR(CO23*FE23/$H23,0),IFERROR(CO24*FE24/$H24,0),IFERROR(CO25*FE25/$H25,0),IFERROR(CO26*FE26/$H26,0),IFERROR(CO28*FE28/$H28,0),IFERROR(CO29*FE29/$H29,0),IFERROR(CO30*FE30/$H30,0),IFERROR(CO31*FE31/$H31,0),IFERROR(CO32*FE32/$H32,0),IFERROR(CO33*FE33/$H33,0))</x:f>
        <x:v>0.010112270436039338</x:v>
      </x:c>
      <x:c r="CP37" s="114" t="n">
        <x:f>SUM(IFERROR(CP9*FE9/$H9,0),IFERROR(CP10*FE10/$H10,0),IFERROR(CP11*FE11/$H11,0),IFERROR(CP13*FE13/$H13,0),IFERROR(CP14*FE14/$H14,0),IFERROR(CP15*FE15/$H15,0),IFERROR(CP16*FE16/$H16,0),IFERROR(CP17*FE17/$H17,0),IFERROR(CP18*FE18/$H18,0),IFERROR(CP19*FE19/$H19,0),IFERROR(CP20*FE20/$H20,0),IFERROR(CP22*FE22/$H22,0),IFERROR(CP23*FE23/$H23,0),IFERROR(CP24*FE24/$H24,0),IFERROR(CP25*FE25/$H25,0),IFERROR(CP26*FE26/$H26,0),IFERROR(CP28*FE28/$H28,0),IFERROR(CP29*FE29/$H29,0),IFERROR(CP30*FE30/$H30,0),IFERROR(CP31*FE31/$H31,0),IFERROR(CP32*FE32/$H32,0),IFERROR(CP33*FE33/$H33,0))</x:f>
        <x:v>0.010112270436039338</x:v>
      </x:c>
      <x:c r="CQ37" s="114" t="n">
        <x:f>SUM(IFERROR(CQ9*FE9/$H9,0),IFERROR(CQ10*FE10/$H10,0),IFERROR(CQ11*FE11/$H11,0),IFERROR(CQ13*FE13/$H13,0),IFERROR(CQ14*FE14/$H14,0),IFERROR(CQ15*FE15/$H15,0),IFERROR(CQ16*FE16/$H16,0),IFERROR(CQ17*FE17/$H17,0),IFERROR(CQ18*FE18/$H18,0),IFERROR(CQ19*FE19/$H19,0),IFERROR(CQ20*FE20/$H20,0),IFERROR(CQ22*FE22/$H22,0),IFERROR(CQ23*FE23/$H23,0),IFERROR(CQ24*FE24/$H24,0),IFERROR(CQ25*FE25/$H25,0),IFERROR(CQ26*FE26/$H26,0),IFERROR(CQ28*FE28/$H28,0),IFERROR(CQ29*FE29/$H29,0),IFERROR(CQ30*FE30/$H30,0),IFERROR(CQ31*FE31/$H31,0),IFERROR(CQ32*FE32/$H32,0),IFERROR(CQ33*FE33/$H33,0))</x:f>
        <x:v>0.010112270436039338</x:v>
      </x:c>
      <x:c r="CR37" s="114" t="n">
        <x:f>SUM(IFERROR(CR9*FE9/$H9,0),IFERROR(CR10*FE10/$H10,0),IFERROR(CR11*FE11/$H11,0),IFERROR(CR13*FE13/$H13,0),IFERROR(CR14*FE14/$H14,0),IFERROR(CR15*FE15/$H15,0),IFERROR(CR16*FE16/$H16,0),IFERROR(CR17*FE17/$H17,0),IFERROR(CR18*FE18/$H18,0),IFERROR(CR19*FE19/$H19,0),IFERROR(CR20*FE20/$H20,0),IFERROR(CR22*FE22/$H22,0),IFERROR(CR23*FE23/$H23,0),IFERROR(CR24*FE24/$H24,0),IFERROR(CR25*FE25/$H25,0),IFERROR(CR26*FE26/$H26,0),IFERROR(CR28*FE28/$H28,0),IFERROR(CR29*FE29/$H29,0),IFERROR(CR30*FE30/$H30,0),IFERROR(CR31*FE31/$H31,0),IFERROR(CR32*FE32/$H32,0),IFERROR(CR33*FE33/$H33,0))</x:f>
        <x:v>0.0073363530614403046</x:v>
      </x:c>
      <x:c r="CS37" s="114" t="n">
        <x:f>SUM(IFERROR(CS9*FE9/$H9,0),IFERROR(CS10*FE10/$H10,0),IFERROR(CS11*FE11/$H11,0),IFERROR(CS13*FE13/$H13,0),IFERROR(CS14*FE14/$H14,0),IFERROR(CS15*FE15/$H15,0),IFERROR(CS16*FE16/$H16,0),IFERROR(CS17*FE17/$H17,0),IFERROR(CS18*FE18/$H18,0),IFERROR(CS19*FE19/$H19,0),IFERROR(CS20*FE20/$H20,0),IFERROR(CS22*FE22/$H22,0),IFERROR(CS23*FE23/$H23,0),IFERROR(CS24*FE24/$H24,0),IFERROR(CS25*FE25/$H25,0),IFERROR(CS26*FE26/$H26,0),IFERROR(CS28*FE28/$H28,0),IFERROR(CS29*FE29/$H29,0),IFERROR(CS30*FE30/$H30,0),IFERROR(CS31*FE31/$H31,0),IFERROR(CS32*FE32/$H32,0),IFERROR(CS33*FE33/$H33,0))</x:f>
        <x:v>0.0073363530614403046</x:v>
      </x:c>
      <x:c r="CT37" s="114" t="n">
        <x:f>SUM(IFERROR(CT9*FE9/$H9,0),IFERROR(CT10*FE10/$H10,0),IFERROR(CT11*FE11/$H11,0),IFERROR(CT13*FE13/$H13,0),IFERROR(CT14*FE14/$H14,0),IFERROR(CT15*FE15/$H15,0),IFERROR(CT16*FE16/$H16,0),IFERROR(CT17*FE17/$H17,0),IFERROR(CT18*FE18/$H18,0),IFERROR(CT19*FE19/$H19,0),IFERROR(CT20*FE20/$H20,0),IFERROR(CT22*FE22/$H22,0),IFERROR(CT23*FE23/$H23,0),IFERROR(CT24*FE24/$H24,0),IFERROR(CT25*FE25/$H25,0),IFERROR(CT26*FE26/$H26,0),IFERROR(CT28*FE28/$H28,0),IFERROR(CT29*FE29/$H29,0),IFERROR(CT30*FE30/$H30,0),IFERROR(CT31*FE31/$H31,0),IFERROR(CT32*FE32/$H32,0),IFERROR(CT33*FE33/$H33,0))</x:f>
        <x:v>0.0073363530614403046</x:v>
      </x:c>
      <x:c r="CU37" s="114" t="n">
        <x:f>SUM(IFERROR(CU9*FE9/$H9,0),IFERROR(CU10*FE10/$H10,0),IFERROR(CU11*FE11/$H11,0),IFERROR(CU13*FE13/$H13,0),IFERROR(CU14*FE14/$H14,0),IFERROR(CU15*FE15/$H15,0),IFERROR(CU16*FE16/$H16,0),IFERROR(CU17*FE17/$H17,0),IFERROR(CU18*FE18/$H18,0),IFERROR(CU19*FE19/$H19,0),IFERROR(CU20*FE20/$H20,0),IFERROR(CU22*FE22/$H22,0),IFERROR(CU23*FE23/$H23,0),IFERROR(CU24*FE24/$H24,0),IFERROR(CU25*FE25/$H25,0),IFERROR(CU26*FE26/$H26,0),IFERROR(CU28*FE28/$H28,0),IFERROR(CU29*FE29/$H29,0),IFERROR(CU30*FE30/$H30,0),IFERROR(CU31*FE31/$H31,0),IFERROR(CU32*FE32/$H32,0),IFERROR(CU33*FE33/$H33,0))</x:f>
        <x:v>0.0073363530614403046</x:v>
      </x:c>
      <x:c r="CV37" s="114" t="n">
        <x:f>SUM(IFERROR(CV9*FE9/$H9,0),IFERROR(CV10*FE10/$H10,0),IFERROR(CV11*FE11/$H11,0),IFERROR(CV13*FE13/$H13,0),IFERROR(CV14*FE14/$H14,0),IFERROR(CV15*FE15/$H15,0),IFERROR(CV16*FE16/$H16,0),IFERROR(CV17*FE17/$H17,0),IFERROR(CV18*FE18/$H18,0),IFERROR(CV19*FE19/$H19,0),IFERROR(CV20*FE20/$H20,0),IFERROR(CV22*FE22/$H22,0),IFERROR(CV23*FE23/$H23,0),IFERROR(CV24*FE24/$H24,0),IFERROR(CV25*FE25/$H25,0),IFERROR(CV26*FE26/$H26,0),IFERROR(CV28*FE28/$H28,0),IFERROR(CV29*FE29/$H29,0),IFERROR(CV30*FE30/$H30,0),IFERROR(CV31*FE31/$H31,0),IFERROR(CV32*FE32/$H32,0),IFERROR(CV33*FE33/$H33,0))</x:f>
        <x:v>0.0073363530614403046</x:v>
      </x:c>
      <x:c r="CW37" s="114" t="n">
        <x:f>SUM(IFERROR(CW9*FE9/$H9,0),IFERROR(CW10*FE10/$H10,0),IFERROR(CW11*FE11/$H11,0),IFERROR(CW13*FE13/$H13,0),IFERROR(CW14*FE14/$H14,0),IFERROR(CW15*FE15/$H15,0),IFERROR(CW16*FE16/$H16,0),IFERROR(CW17*FE17/$H17,0),IFERROR(CW18*FE18/$H18,0),IFERROR(CW19*FE19/$H19,0),IFERROR(CW20*FE20/$H20,0),IFERROR(CW22*FE22/$H22,0),IFERROR(CW23*FE23/$H23,0),IFERROR(CW24*FE24/$H24,0),IFERROR(CW25*FE25/$H25,0),IFERROR(CW26*FE26/$H26,0),IFERROR(CW28*FE28/$H28,0),IFERROR(CW29*FE29/$H29,0),IFERROR(CW30*FE30/$H30,0),IFERROR(CW31*FE31/$H31,0),IFERROR(CW32*FE32/$H32,0),IFERROR(CW33*FE33/$H33,0))</x:f>
        <x:v>0.0073363530614403046</x:v>
      </x:c>
      <x:c r="CX37" s="114" t="n">
        <x:f>SUM(IFERROR(CX9*FE9/$H9,0),IFERROR(CX10*FE10/$H10,0),IFERROR(CX11*FE11/$H11,0),IFERROR(CX13*FE13/$H13,0),IFERROR(CX14*FE14/$H14,0),IFERROR(CX15*FE15/$H15,0),IFERROR(CX16*FE16/$H16,0),IFERROR(CX17*FE17/$H17,0),IFERROR(CX18*FE18/$H18,0),IFERROR(CX19*FE19/$H19,0),IFERROR(CX20*FE20/$H20,0),IFERROR(CX22*FE22/$H22,0),IFERROR(CX23*FE23/$H23,0),IFERROR(CX24*FE24/$H24,0),IFERROR(CX25*FE25/$H25,0),IFERROR(CX26*FE26/$H26,0),IFERROR(CX28*FE28/$H28,0),IFERROR(CX29*FE29/$H29,0),IFERROR(CX30*FE30/$H30,0),IFERROR(CX31*FE31/$H31,0),IFERROR(CX32*FE32/$H32,0),IFERROR(CX33*FE33/$H33,0))</x:f>
        <x:v>0.0073363530614403046</x:v>
      </x:c>
      <x:c r="CY37" s="114" t="n">
        <x:f>SUM(IFERROR(CY9*FE9/$H9,0),IFERROR(CY10*FE10/$H10,0),IFERROR(CY11*FE11/$H11,0),IFERROR(CY13*FE13/$H13,0),IFERROR(CY14*FE14/$H14,0),IFERROR(CY15*FE15/$H15,0),IFERROR(CY16*FE16/$H16,0),IFERROR(CY17*FE17/$H17,0),IFERROR(CY18*FE18/$H18,0),IFERROR(CY19*FE19/$H19,0),IFERROR(CY20*FE20/$H20,0),IFERROR(CY22*FE22/$H22,0),IFERROR(CY23*FE23/$H23,0),IFERROR(CY24*FE24/$H24,0),IFERROR(CY25*FE25/$H25,0),IFERROR(CY26*FE26/$H26,0),IFERROR(CY28*FE28/$H28,0),IFERROR(CY29*FE29/$H29,0),IFERROR(CY30*FE30/$H30,0),IFERROR(CY31*FE31/$H31,0),IFERROR(CY32*FE32/$H32,0),IFERROR(CY33*FE33/$H33,0))</x:f>
        <x:v>0.0073363530614403046</x:v>
      </x:c>
      <x:c r="CZ37" s="114" t="n">
        <x:f>SUM(IFERROR(CZ9*FE9/$H9,0),IFERROR(CZ10*FE10/$H10,0),IFERROR(CZ11*FE11/$H11,0),IFERROR(CZ13*FE13/$H13,0),IFERROR(CZ14*FE14/$H14,0),IFERROR(CZ15*FE15/$H15,0),IFERROR(CZ16*FE16/$H16,0),IFERROR(CZ17*FE17/$H17,0),IFERROR(CZ18*FE18/$H18,0),IFERROR(CZ19*FE19/$H19,0),IFERROR(CZ20*FE20/$H20,0),IFERROR(CZ22*FE22/$H22,0),IFERROR(CZ23*FE23/$H23,0),IFERROR(CZ24*FE24/$H24,0),IFERROR(CZ25*FE25/$H25,0),IFERROR(CZ26*FE26/$H26,0),IFERROR(CZ28*FE28/$H28,0),IFERROR(CZ29*FE29/$H29,0),IFERROR(CZ30*FE30/$H30,0),IFERROR(CZ31*FE31/$H31,0),IFERROR(CZ32*FE32/$H32,0),IFERROR(CZ33*FE33/$H33,0))</x:f>
        <x:v>0.01422657654482005</x:v>
      </x:c>
      <x:c r="DA37" s="114" t="n">
        <x:f>SUM(IFERROR(DA9*FE9/$H9,0),IFERROR(DA10*FE10/$H10,0),IFERROR(DA11*FE11/$H11,0),IFERROR(DA13*FE13/$H13,0),IFERROR(DA14*FE14/$H14,0),IFERROR(DA15*FE15/$H15,0),IFERROR(DA16*FE16/$H16,0),IFERROR(DA17*FE17/$H17,0),IFERROR(DA18*FE18/$H18,0),IFERROR(DA19*FE19/$H19,0),IFERROR(DA20*FE20/$H20,0),IFERROR(DA22*FE22/$H22,0),IFERROR(DA23*FE23/$H23,0),IFERROR(DA24*FE24/$H24,0),IFERROR(DA25*FE25/$H25,0),IFERROR(DA26*FE26/$H26,0),IFERROR(DA28*FE28/$H28,0),IFERROR(DA29*FE29/$H29,0),IFERROR(DA30*FE30/$H30,0),IFERROR(DA31*FE31/$H31,0),IFERROR(DA32*FE32/$H32,0),IFERROR(DA33*FE33/$H33,0))</x:f>
        <x:v>0.01422657654482005</x:v>
      </x:c>
      <x:c r="DB37" s="114" t="n">
        <x:f>SUM(IFERROR(DB9*FE9/$H9,0),IFERROR(DB10*FE10/$H10,0),IFERROR(DB11*FE11/$H11,0),IFERROR(DB13*FE13/$H13,0),IFERROR(DB14*FE14/$H14,0),IFERROR(DB15*FE15/$H15,0),IFERROR(DB16*FE16/$H16,0),IFERROR(DB17*FE17/$H17,0),IFERROR(DB18*FE18/$H18,0),IFERROR(DB19*FE19/$H19,0),IFERROR(DB20*FE20/$H20,0),IFERROR(DB22*FE22/$H22,0),IFERROR(DB23*FE23/$H23,0),IFERROR(DB24*FE24/$H24,0),IFERROR(DB25*FE25/$H25,0),IFERROR(DB26*FE26/$H26,0),IFERROR(DB28*FE28/$H28,0),IFERROR(DB29*FE29/$H29,0),IFERROR(DB30*FE30/$H30,0),IFERROR(DB31*FE31/$H31,0),IFERROR(DB32*FE32/$H32,0),IFERROR(DB33*FE33/$H33,0))</x:f>
        <x:v>0.010062700482921499</x:v>
      </x:c>
      <x:c r="DC37" s="114" t="n">
        <x:f>SUM(IFERROR(DC9*FE9/$H9,0),IFERROR(DC10*FE10/$H10,0),IFERROR(DC11*FE11/$H11,0),IFERROR(DC13*FE13/$H13,0),IFERROR(DC14*FE14/$H14,0),IFERROR(DC15*FE15/$H15,0),IFERROR(DC16*FE16/$H16,0),IFERROR(DC17*FE17/$H17,0),IFERROR(DC18*FE18/$H18,0),IFERROR(DC19*FE19/$H19,0),IFERROR(DC20*FE20/$H20,0),IFERROR(DC22*FE22/$H22,0),IFERROR(DC23*FE23/$H23,0),IFERROR(DC24*FE24/$H24,0),IFERROR(DC25*FE25/$H25,0),IFERROR(DC26*FE26/$H26,0),IFERROR(DC28*FE28/$H28,0),IFERROR(DC29*FE29/$H29,0),IFERROR(DC30*FE30/$H30,0),IFERROR(DC31*FE31/$H31,0),IFERROR(DC32*FE32/$H32,0),IFERROR(DC33*FE33/$H33,0))</x:f>
        <x:v>0.010062700482921499</x:v>
      </x:c>
      <x:c r="DD37" s="114" t="n">
        <x:f>SUM(IFERROR(DD9*FE9/$H9,0),IFERROR(DD10*FE10/$H10,0),IFERROR(DD11*FE11/$H11,0),IFERROR(DD13*FE13/$H13,0),IFERROR(DD14*FE14/$H14,0),IFERROR(DD15*FE15/$H15,0),IFERROR(DD16*FE16/$H16,0),IFERROR(DD17*FE17/$H17,0),IFERROR(DD18*FE18/$H18,0),IFERROR(DD19*FE19/$H19,0),IFERROR(DD20*FE20/$H20,0),IFERROR(DD22*FE22/$H22,0),IFERROR(DD23*FE23/$H23,0),IFERROR(DD24*FE24/$H24,0),IFERROR(DD25*FE25/$H25,0),IFERROR(DD26*FE26/$H26,0),IFERROR(DD28*FE28/$H28,0),IFERROR(DD29*FE29/$H29,0),IFERROR(DD30*FE30/$H30,0),IFERROR(DD31*FE31/$H31,0),IFERROR(DD32*FE32/$H32,0),IFERROR(DD33*FE33/$H33,0))</x:f>
        <x:v>0.010062700482921499</x:v>
      </x:c>
      <x:c r="DE37" s="114" t="n">
        <x:f>SUM(IFERROR(DE9*FE9/$H9,0),IFERROR(DE10*FE10/$H10,0),IFERROR(DE11*FE11/$H11,0),IFERROR(DE13*FE13/$H13,0),IFERROR(DE14*FE14/$H14,0),IFERROR(DE15*FE15/$H15,0),IFERROR(DE16*FE16/$H16,0),IFERROR(DE17*FE17/$H17,0),IFERROR(DE18*FE18/$H18,0),IFERROR(DE19*FE19/$H19,0),IFERROR(DE20*FE20/$H20,0),IFERROR(DE22*FE22/$H22,0),IFERROR(DE23*FE23/$H23,0),IFERROR(DE24*FE24/$H24,0),IFERROR(DE25*FE25/$H25,0),IFERROR(DE26*FE26/$H26,0),IFERROR(DE28*FE28/$H28,0),IFERROR(DE29*FE29/$H29,0),IFERROR(DE30*FE30/$H30,0),IFERROR(DE31*FE31/$H31,0),IFERROR(DE32*FE32/$H32,0),IFERROR(DE33*FE33/$H33,0))</x:f>
        <x:v>0.010062700482921499</x:v>
      </x:c>
      <x:c r="DF37" s="114" t="n">
        <x:f>SUM(IFERROR(DF9*FE9/$H9,0),IFERROR(DF10*FE10/$H10,0),IFERROR(DF11*FE11/$H11,0),IFERROR(DF13*FE13/$H13,0),IFERROR(DF14*FE14/$H14,0),IFERROR(DF15*FE15/$H15,0),IFERROR(DF16*FE16/$H16,0),IFERROR(DF17*FE17/$H17,0),IFERROR(DF18*FE18/$H18,0),IFERROR(DF19*FE19/$H19,0),IFERROR(DF20*FE20/$H20,0),IFERROR(DF22*FE22/$H22,0),IFERROR(DF23*FE23/$H23,0),IFERROR(DF24*FE24/$H24,0),IFERROR(DF25*FE25/$H25,0),IFERROR(DF26*FE26/$H26,0),IFERROR(DF28*FE28/$H28,0),IFERROR(DF29*FE29/$H29,0),IFERROR(DF30*FE30/$H30,0),IFERROR(DF31*FE31/$H31,0),IFERROR(DF32*FE32/$H32,0),IFERROR(DF33*FE33/$H33,0))</x:f>
        <x:v>0.010062700482921499</x:v>
      </x:c>
      <x:c r="DG37" s="114" t="n">
        <x:f>SUM(IFERROR(DG9*FE9/$H9,0),IFERROR(DG10*FE10/$H10,0),IFERROR(DG11*FE11/$H11,0),IFERROR(DG13*FE13/$H13,0),IFERROR(DG14*FE14/$H14,0),IFERROR(DG15*FE15/$H15,0),IFERROR(DG16*FE16/$H16,0),IFERROR(DG17*FE17/$H17,0),IFERROR(DG18*FE18/$H18,0),IFERROR(DG19*FE19/$H19,0),IFERROR(DG20*FE20/$H20,0),IFERROR(DG22*FE22/$H22,0),IFERROR(DG23*FE23/$H23,0),IFERROR(DG24*FE24/$H24,0),IFERROR(DG25*FE25/$H25,0),IFERROR(DG26*FE26/$H26,0),IFERROR(DG28*FE28/$H28,0),IFERROR(DG29*FE29/$H29,0),IFERROR(DG30*FE30/$H30,0),IFERROR(DG31*FE31/$H31,0),IFERROR(DG32*FE32/$H32,0),IFERROR(DG33*FE33/$H33,0))</x:f>
        <x:v>0.010062700482921499</x:v>
      </x:c>
      <x:c r="DH37" s="114" t="n">
        <x:f>SUM(IFERROR(DH9*FE9/$H9,0),IFERROR(DH10*FE10/$H10,0),IFERROR(DH11*FE11/$H11,0),IFERROR(DH13*FE13/$H13,0),IFERROR(DH14*FE14/$H14,0),IFERROR(DH15*FE15/$H15,0),IFERROR(DH16*FE16/$H16,0),IFERROR(DH17*FE17/$H17,0),IFERROR(DH18*FE18/$H18,0),IFERROR(DH19*FE19/$H19,0),IFERROR(DH20*FE20/$H20,0),IFERROR(DH22*FE22/$H22,0),IFERROR(DH23*FE23/$H23,0),IFERROR(DH24*FE24/$H24,0),IFERROR(DH25*FE25/$H25,0),IFERROR(DH26*FE26/$H26,0),IFERROR(DH28*FE28/$H28,0),IFERROR(DH29*FE29/$H29,0),IFERROR(DH30*FE30/$H30,0),IFERROR(DH31*FE31/$H31,0),IFERROR(DH32*FE32/$H32,0),IFERROR(DH33*FE33/$H33,0))</x:f>
        <x:v>0.0072867831083224645</x:v>
      </x:c>
      <x:c r="DI37" s="114" t="n">
        <x:f>SUM(IFERROR(DI9*FE9/$H9,0),IFERROR(DI10*FE10/$H10,0),IFERROR(DI11*FE11/$H11,0),IFERROR(DI13*FE13/$H13,0),IFERROR(DI14*FE14/$H14,0),IFERROR(DI15*FE15/$H15,0),IFERROR(DI16*FE16/$H16,0),IFERROR(DI17*FE17/$H17,0),IFERROR(DI18*FE18/$H18,0),IFERROR(DI19*FE19/$H19,0),IFERROR(DI20*FE20/$H20,0),IFERROR(DI22*FE22/$H22,0),IFERROR(DI23*FE23/$H23,0),IFERROR(DI24*FE24/$H24,0),IFERROR(DI25*FE25/$H25,0),IFERROR(DI26*FE26/$H26,0),IFERROR(DI28*FE28/$H28,0),IFERROR(DI29*FE29/$H29,0),IFERROR(DI30*FE30/$H30,0),IFERROR(DI31*FE31/$H31,0),IFERROR(DI32*FE32/$H32,0),IFERROR(DI33*FE33/$H33,0))</x:f>
        <x:v>0.0072867831083224645</x:v>
      </x:c>
      <x:c r="DJ37" s="114" t="n">
        <x:f>SUM(IFERROR(DJ9*FE9/$H9,0),IFERROR(DJ10*FE10/$H10,0),IFERROR(DJ11*FE11/$H11,0),IFERROR(DJ13*FE13/$H13,0),IFERROR(DJ14*FE14/$H14,0),IFERROR(DJ15*FE15/$H15,0),IFERROR(DJ16*FE16/$H16,0),IFERROR(DJ17*FE17/$H17,0),IFERROR(DJ18*FE18/$H18,0),IFERROR(DJ19*FE19/$H19,0),IFERROR(DJ20*FE20/$H20,0),IFERROR(DJ22*FE22/$H22,0),IFERROR(DJ23*FE23/$H23,0),IFERROR(DJ24*FE24/$H24,0),IFERROR(DJ25*FE25/$H25,0),IFERROR(DJ26*FE26/$H26,0),IFERROR(DJ28*FE28/$H28,0),IFERROR(DJ29*FE29/$H29,0),IFERROR(DJ30*FE30/$H30,0),IFERROR(DJ31*FE31/$H31,0),IFERROR(DJ32*FE32/$H32,0),IFERROR(DJ33*FE33/$H33,0))</x:f>
        <x:v>0.0072867831083224645</x:v>
      </x:c>
      <x:c r="DK37" s="114" t="n">
        <x:f>SUM(IFERROR(DK9*FE9/$H9,0),IFERROR(DK10*FE10/$H10,0),IFERROR(DK11*FE11/$H11,0),IFERROR(DK13*FE13/$H13,0),IFERROR(DK14*FE14/$H14,0),IFERROR(DK15*FE15/$H15,0),IFERROR(DK16*FE16/$H16,0),IFERROR(DK17*FE17/$H17,0),IFERROR(DK18*FE18/$H18,0),IFERROR(DK19*FE19/$H19,0),IFERROR(DK20*FE20/$H20,0),IFERROR(DK22*FE22/$H22,0),IFERROR(DK23*FE23/$H23,0),IFERROR(DK24*FE24/$H24,0),IFERROR(DK25*FE25/$H25,0),IFERROR(DK26*FE26/$H26,0),IFERROR(DK28*FE28/$H28,0),IFERROR(DK29*FE29/$H29,0),IFERROR(DK30*FE30/$H30,0),IFERROR(DK31*FE31/$H31,0),IFERROR(DK32*FE32/$H32,0),IFERROR(DK33*FE33/$H33,0))</x:f>
        <x:v>0.0072867831083224645</x:v>
      </x:c>
      <x:c r="DL37" s="114" t="n">
        <x:f>SUM(IFERROR(DL9*FE9/$H9,0),IFERROR(DL10*FE10/$H10,0),IFERROR(DL11*FE11/$H11,0),IFERROR(DL13*FE13/$H13,0),IFERROR(DL14*FE14/$H14,0),IFERROR(DL15*FE15/$H15,0),IFERROR(DL16*FE16/$H16,0),IFERROR(DL17*FE17/$H17,0),IFERROR(DL18*FE18/$H18,0),IFERROR(DL19*FE19/$H19,0),IFERROR(DL20*FE20/$H20,0),IFERROR(DL22*FE22/$H22,0),IFERROR(DL23*FE23/$H23,0),IFERROR(DL24*FE24/$H24,0),IFERROR(DL25*FE25/$H25,0),IFERROR(DL26*FE26/$H26,0),IFERROR(DL28*FE28/$H28,0),IFERROR(DL29*FE29/$H29,0),IFERROR(DL30*FE30/$H30,0),IFERROR(DL31*FE31/$H31,0),IFERROR(DL32*FE32/$H32,0),IFERROR(DL33*FE33/$H33,0))</x:f>
        <x:v>0.0072867831083224645</x:v>
      </x:c>
      <x:c r="DM37" s="114" t="n">
        <x:f>SUM(IFERROR(DM9*FE9/$H9,0),IFERROR(DM10*FE10/$H10,0),IFERROR(DM11*FE11/$H11,0),IFERROR(DM13*FE13/$H13,0),IFERROR(DM14*FE14/$H14,0),IFERROR(DM15*FE15/$H15,0),IFERROR(DM16*FE16/$H16,0),IFERROR(DM17*FE17/$H17,0),IFERROR(DM18*FE18/$H18,0),IFERROR(DM19*FE19/$H19,0),IFERROR(DM20*FE20/$H20,0),IFERROR(DM22*FE22/$H22,0),IFERROR(DM23*FE23/$H23,0),IFERROR(DM24*FE24/$H24,0),IFERROR(DM25*FE25/$H25,0),IFERROR(DM26*FE26/$H26,0),IFERROR(DM28*FE28/$H28,0),IFERROR(DM29*FE29/$H29,0),IFERROR(DM30*FE30/$H30,0),IFERROR(DM31*FE31/$H31,0),IFERROR(DM32*FE32/$H32,0),IFERROR(DM33*FE33/$H33,0))</x:f>
        <x:v>0.0072867831083224645</x:v>
      </x:c>
      <x:c r="DN37" s="114" t="n">
        <x:f>SUM(IFERROR(DN9*FE9/$H9,0),IFERROR(DN10*FE10/$H10,0),IFERROR(DN11*FE11/$H11,0),IFERROR(DN13*FE13/$H13,0),IFERROR(DN14*FE14/$H14,0),IFERROR(DN15*FE15/$H15,0),IFERROR(DN16*FE16/$H16,0),IFERROR(DN17*FE17/$H17,0),IFERROR(DN18*FE18/$H18,0),IFERROR(DN19*FE19/$H19,0),IFERROR(DN20*FE20/$H20,0),IFERROR(DN22*FE22/$H22,0),IFERROR(DN23*FE23/$H23,0),IFERROR(DN24*FE24/$H24,0),IFERROR(DN25*FE25/$H25,0),IFERROR(DN26*FE26/$H26,0),IFERROR(DN28*FE28/$H28,0),IFERROR(DN29*FE29/$H29,0),IFERROR(DN30*FE30/$H30,0),IFERROR(DN31*FE31/$H31,0),IFERROR(DN32*FE32/$H32,0),IFERROR(DN33*FE33/$H33,0))</x:f>
        <x:v>0.0072867831083224645</x:v>
      </x:c>
      <x:c r="DO37" s="114" t="n">
        <x:f>SUM(IFERROR(DO9*FE9/$H9,0),IFERROR(DO10*FE10/$H10,0),IFERROR(DO11*FE11/$H11,0),IFERROR(DO13*FE13/$H13,0),IFERROR(DO14*FE14/$H14,0),IFERROR(DO15*FE15/$H15,0),IFERROR(DO16*FE16/$H16,0),IFERROR(DO17*FE17/$H17,0),IFERROR(DO18*FE18/$H18,0),IFERROR(DO19*FE19/$H19,0),IFERROR(DO20*FE20/$H20,0),IFERROR(DO22*FE22/$H22,0),IFERROR(DO23*FE23/$H23,0),IFERROR(DO24*FE24/$H24,0),IFERROR(DO25*FE25/$H25,0),IFERROR(DO26*FE26/$H26,0),IFERROR(DO28*FE28/$H28,0),IFERROR(DO29*FE29/$H29,0),IFERROR(DO30*FE30/$H30,0),IFERROR(DO31*FE31/$H31,0),IFERROR(DO32*FE32/$H32,0),IFERROR(DO33*FE33/$H33,0))</x:f>
        <x:v>0.0072867831083224645</x:v>
      </x:c>
      <x:c r="DP37" s="114" t="n">
        <x:f>SUM(IFERROR(DP9*FE9/$H9,0),IFERROR(DP10*FE10/$H10,0),IFERROR(DP11*FE11/$H11,0),IFERROR(DP13*FE13/$H13,0),IFERROR(DP14*FE14/$H14,0),IFERROR(DP15*FE15/$H15,0),IFERROR(DP16*FE16/$H16,0),IFERROR(DP17*FE17/$H17,0),IFERROR(DP18*FE18/$H18,0),IFERROR(DP19*FE19/$H19,0),IFERROR(DP20*FE20/$H20,0),IFERROR(DP22*FE22/$H22,0),IFERROR(DP23*FE23/$H23,0),IFERROR(DP24*FE24/$H24,0),IFERROR(DP25*FE25/$H25,0),IFERROR(DP26*FE26/$H26,0),IFERROR(DP28*FE28/$H28,0),IFERROR(DP29*FE29/$H29,0),IFERROR(DP30*FE30/$H30,0),IFERROR(DP31*FE31/$H31,0),IFERROR(DP32*FE32/$H32,0),IFERROR(DP33*FE33/$H33,0))</x:f>
        <x:v>0.011685290281645458</x:v>
      </x:c>
      <x:c r="DQ37" s="114" t="n">
        <x:f>SUM(IFERROR(DQ9*FE9/$H9,0),IFERROR(DQ10*FE10/$H10,0),IFERROR(DQ11*FE11/$H11,0),IFERROR(DQ13*FE13/$H13,0),IFERROR(DQ14*FE14/$H14,0),IFERROR(DQ15*FE15/$H15,0),IFERROR(DQ16*FE16/$H16,0),IFERROR(DQ17*FE17/$H17,0),IFERROR(DQ18*FE18/$H18,0),IFERROR(DQ19*FE19/$H19,0),IFERROR(DQ20*FE20/$H20,0),IFERROR(DQ22*FE22/$H22,0),IFERROR(DQ23*FE23/$H23,0),IFERROR(DQ24*FE24/$H24,0),IFERROR(DQ25*FE25/$H25,0),IFERROR(DQ26*FE26/$H26,0),IFERROR(DQ28*FE28/$H28,0),IFERROR(DQ29*FE29/$H29,0),IFERROR(DQ30*FE30/$H30,0),IFERROR(DQ31*FE31/$H31,0),IFERROR(DQ32*FE32/$H32,0),IFERROR(DQ33*FE33/$H33,0))</x:f>
        <x:v>0.011685290281645458</x:v>
      </x:c>
      <x:c r="DR37" s="114" t="n">
        <x:f>SUM(IFERROR(DR9*FE9/$H9,0),IFERROR(DR10*FE10/$H10,0),IFERROR(DR11*FE11/$H11,0),IFERROR(DR13*FE13/$H13,0),IFERROR(DR14*FE14/$H14,0),IFERROR(DR15*FE15/$H15,0),IFERROR(DR16*FE16/$H16,0),IFERROR(DR17*FE17/$H17,0),IFERROR(DR18*FE18/$H18,0),IFERROR(DR19*FE19/$H19,0),IFERROR(DR20*FE20/$H20,0),IFERROR(DR22*FE22/$H22,0),IFERROR(DR23*FE23/$H23,0),IFERROR(DR24*FE24/$H24,0),IFERROR(DR25*FE25/$H25,0),IFERROR(DR26*FE26/$H26,0),IFERROR(DR28*FE28/$H28,0),IFERROR(DR29*FE29/$H29,0),IFERROR(DR30*FE30/$H30,0),IFERROR(DR31*FE31/$H31,0),IFERROR(DR32*FE32/$H32,0),IFERROR(DR33*FE33/$H33,0))</x:f>
        <x:v>0.011685290281645458</x:v>
      </x:c>
      <x:c r="DS37" s="114" t="n">
        <x:f>SUM(IFERROR(DS9*FE9/$H9,0),IFERROR(DS10*FE10/$H10,0),IFERROR(DS11*FE11/$H11,0),IFERROR(DS13*FE13/$H13,0),IFERROR(DS14*FE14/$H14,0),IFERROR(DS15*FE15/$H15,0),IFERROR(DS16*FE16/$H16,0),IFERROR(DS17*FE17/$H17,0),IFERROR(DS18*FE18/$H18,0),IFERROR(DS19*FE19/$H19,0),IFERROR(DS20*FE20/$H20,0),IFERROR(DS22*FE22/$H22,0),IFERROR(DS23*FE23/$H23,0),IFERROR(DS24*FE24/$H24,0),IFERROR(DS25*FE25/$H25,0),IFERROR(DS26*FE26/$H26,0),IFERROR(DS28*FE28/$H28,0),IFERROR(DS29*FE29/$H29,0),IFERROR(DS30*FE30/$H30,0),IFERROR(DS31*FE31/$H31,0),IFERROR(DS32*FE32/$H32,0),IFERROR(DS33*FE33/$H33,0))</x:f>
        <x:v>0.011685290281645458</x:v>
      </x:c>
      <x:c r="DT37" s="114" t="n">
        <x:f>SUM(IFERROR(DT9*FE9/$H9,0),IFERROR(DT10*FE10/$H10,0),IFERROR(DT11*FE11/$H11,0),IFERROR(DT13*FE13/$H13,0),IFERROR(DT14*FE14/$H14,0),IFERROR(DT15*FE15/$H15,0),IFERROR(DT16*FE16/$H16,0),IFERROR(DT17*FE17/$H17,0),IFERROR(DT18*FE18/$H18,0),IFERROR(DT19*FE19/$H19,0),IFERROR(DT20*FE20/$H20,0),IFERROR(DT22*FE22/$H22,0),IFERROR(DT23*FE23/$H23,0),IFERROR(DT24*FE24/$H24,0),IFERROR(DT25*FE25/$H25,0),IFERROR(DT26*FE26/$H26,0),IFERROR(DT28*FE28/$H28,0),IFERROR(DT29*FE29/$H29,0),IFERROR(DT30*FE30/$H30,0),IFERROR(DT31*FE31/$H31,0),IFERROR(DT32*FE32/$H32,0),IFERROR(DT33*FE33/$H33,0))</x:f>
        <x:v>0.011685290281645458</x:v>
      </x:c>
      <x:c r="DU37" s="114" t="n">
        <x:f>SUM(IFERROR(DU9*FE9/$H9,0),IFERROR(DU10*FE10/$H10,0),IFERROR(DU11*FE11/$H11,0),IFERROR(DU13*FE13/$H13,0),IFERROR(DU14*FE14/$H14,0),IFERROR(DU15*FE15/$H15,0),IFERROR(DU16*FE16/$H16,0),IFERROR(DU17*FE17/$H17,0),IFERROR(DU18*FE18/$H18,0),IFERROR(DU19*FE19/$H19,0),IFERROR(DU20*FE20/$H20,0),IFERROR(DU22*FE22/$H22,0),IFERROR(DU23*FE23/$H23,0),IFERROR(DU24*FE24/$H24,0),IFERROR(DU25*FE25/$H25,0),IFERROR(DU26*FE26/$H26,0),IFERROR(DU28*FE28/$H28,0),IFERROR(DU29*FE29/$H29,0),IFERROR(DU30*FE30/$H30,0),IFERROR(DU31*FE31/$H31,0),IFERROR(DU32*FE32/$H32,0),IFERROR(DU33*FE33/$H33,0))</x:f>
        <x:v>0.011685290281645458</x:v>
      </x:c>
      <x:c r="DV37" s="114" t="n">
        <x:f>SUM(IFERROR(DV9*FE9/$H9,0),IFERROR(DV10*FE10/$H10,0),IFERROR(DV11*FE11/$H11,0),IFERROR(DV13*FE13/$H13,0),IFERROR(DV14*FE14/$H14,0),IFERROR(DV15*FE15/$H15,0),IFERROR(DV16*FE16/$H16,0),IFERROR(DV17*FE17/$H17,0),IFERROR(DV18*FE18/$H18,0),IFERROR(DV19*FE19/$H19,0),IFERROR(DV20*FE20/$H20,0),IFERROR(DV22*FE22/$H22,0),IFERROR(DV23*FE23/$H23,0),IFERROR(DV24*FE24/$H24,0),IFERROR(DV25*FE25/$H25,0),IFERROR(DV26*FE26/$H26,0),IFERROR(DV28*FE28/$H28,0),IFERROR(DV29*FE29/$H29,0),IFERROR(DV30*FE30/$H30,0),IFERROR(DV31*FE31/$H31,0),IFERROR(DV32*FE32/$H32,0),IFERROR(DV33*FE33/$H33,0))</x:f>
        <x:v>0.011685290281645458</x:v>
      </x:c>
      <x:c r="DW37" s="114" t="n">
        <x:f>SUM(IFERROR(DW9*FE9/$H9,0),IFERROR(DW10*FE10/$H10,0),IFERROR(DW11*FE11/$H11,0),IFERROR(DW13*FE13/$H13,0),IFERROR(DW14*FE14/$H14,0),IFERROR(DW15*FE15/$H15,0),IFERROR(DW16*FE16/$H16,0),IFERROR(DW17*FE17/$H17,0),IFERROR(DW18*FE18/$H18,0),IFERROR(DW19*FE19/$H19,0),IFERROR(DW20*FE20/$H20,0),IFERROR(DW22*FE22/$H22,0),IFERROR(DW23*FE23/$H23,0),IFERROR(DW24*FE24/$H24,0),IFERROR(DW25*FE25/$H25,0),IFERROR(DW26*FE26/$H26,0),IFERROR(DW28*FE28/$H28,0),IFERROR(DW29*FE29/$H29,0),IFERROR(DW30*FE30/$H30,0),IFERROR(DW31*FE31/$H31,0),IFERROR(DW32*FE32/$H32,0),IFERROR(DW33*FE33/$H33,0))</x:f>
        <x:v>0.011685290281645458</x:v>
      </x:c>
      <x:c r="DX37" s="114" t="n">
        <x:f>SUM(IFERROR(DX9*FE9/$H9,0),IFERROR(DX10*FE10/$H10,0),IFERROR(DX11*FE11/$H11,0),IFERROR(DX13*FE13/$H13,0),IFERROR(DX14*FE14/$H14,0),IFERROR(DX15*FE15/$H15,0),IFERROR(DX16*FE16/$H16,0),IFERROR(DX17*FE17/$H17,0),IFERROR(DX18*FE18/$H18,0),IFERROR(DX19*FE19/$H19,0),IFERROR(DX20*FE20/$H20,0),IFERROR(DX22*FE22/$H22,0),IFERROR(DX23*FE23/$H23,0),IFERROR(DX24*FE24/$H24,0),IFERROR(DX25*FE25/$H25,0),IFERROR(DX26*FE26/$H26,0),IFERROR(DX28*FE28/$H28,0),IFERROR(DX29*FE29/$H29,0),IFERROR(DX30*FE30/$H30,0),IFERROR(DX31*FE31/$H31,0),IFERROR(DX32*FE32/$H32,0),IFERROR(DX33*FE33/$H33,0))</x:f>
        <x:v>0.011685290281645458</x:v>
      </x:c>
      <x:c r="DY37" s="114" t="n">
        <x:f>SUM(IFERROR(DY9*FE9/$H9,0),IFERROR(DY10*FE10/$H10,0),IFERROR(DY11*FE11/$H11,0),IFERROR(DY13*FE13/$H13,0),IFERROR(DY14*FE14/$H14,0),IFERROR(DY15*FE15/$H15,0),IFERROR(DY16*FE16/$H16,0),IFERROR(DY17*FE17/$H17,0),IFERROR(DY18*FE18/$H18,0),IFERROR(DY19*FE19/$H19,0),IFERROR(DY20*FE20/$H20,0),IFERROR(DY22*FE22/$H22,0),IFERROR(DY23*FE23/$H23,0),IFERROR(DY24*FE24/$H24,0),IFERROR(DY25*FE25/$H25,0),IFERROR(DY26*FE26/$H26,0),IFERROR(DY28*FE28/$H28,0),IFERROR(DY29*FE29/$H29,0),IFERROR(DY30*FE30/$H30,0),IFERROR(DY31*FE31/$H31,0),IFERROR(DY32*FE32/$H32,0),IFERROR(DY33*FE33/$H33,0))</x:f>
        <x:v>0.011685290281645458</x:v>
      </x:c>
      <x:c r="DZ37" s="114" t="n">
        <x:f>SUM(IFERROR(DZ9*FE9/$H9,0),IFERROR(DZ10*FE10/$H10,0),IFERROR(DZ11*FE11/$H11,0),IFERROR(DZ13*FE13/$H13,0),IFERROR(DZ14*FE14/$H14,0),IFERROR(DZ15*FE15/$H15,0),IFERROR(DZ16*FE16/$H16,0),IFERROR(DZ17*FE17/$H17,0),IFERROR(DZ18*FE18/$H18,0),IFERROR(DZ19*FE19/$H19,0),IFERROR(DZ20*FE20/$H20,0),IFERROR(DZ22*FE22/$H22,0),IFERROR(DZ23*FE23/$H23,0),IFERROR(DZ24*FE24/$H24,0),IFERROR(DZ25*FE25/$H25,0),IFERROR(DZ26*FE26/$H26,0),IFERROR(DZ28*FE28/$H28,0),IFERROR(DZ29*FE29/$H29,0),IFERROR(DZ30*FE30/$H30,0),IFERROR(DZ31*FE31/$H31,0),IFERROR(DZ32*FE32/$H32,0),IFERROR(DZ33*FE33/$H33,0))</x:f>
        <x:v>0.005023088582607776</x:v>
      </x:c>
      <x:c r="EA37" s="114" t="n">
        <x:f>SUM(IFERROR(EA9*FE9/$H9,0),IFERROR(EA10*FE10/$H10,0),IFERROR(EA11*FE11/$H11,0),IFERROR(EA13*FE13/$H13,0),IFERROR(EA14*FE14/$H14,0),IFERROR(EA15*FE15/$H15,0),IFERROR(EA16*FE16/$H16,0),IFERROR(EA17*FE17/$H17,0),IFERROR(EA18*FE18/$H18,0),IFERROR(EA19*FE19/$H19,0),IFERROR(EA20*FE20/$H20,0),IFERROR(EA22*FE22/$H22,0),IFERROR(EA23*FE23/$H23,0),IFERROR(EA24*FE24/$H24,0),IFERROR(EA25*FE25/$H25,0),IFERROR(EA26*FE26/$H26,0),IFERROR(EA28*FE28/$H28,0),IFERROR(EA29*FE29/$H29,0),IFERROR(EA30*FE30/$H30,0),IFERROR(EA31*FE31/$H31,0),IFERROR(EA32*FE32/$H32,0),IFERROR(EA33*FE33/$H33,0))</x:f>
        <x:v>0.005023088582607776</x:v>
      </x:c>
      <x:c r="EB37" s="114" t="n">
        <x:f>SUM(IFERROR(EB9*FE9/$H9,0),IFERROR(EB10*FE10/$H10,0),IFERROR(EB11*FE11/$H11,0),IFERROR(EB13*FE13/$H13,0),IFERROR(EB14*FE14/$H14,0),IFERROR(EB15*FE15/$H15,0),IFERROR(EB16*FE16/$H16,0),IFERROR(EB17*FE17/$H17,0),IFERROR(EB18*FE18/$H18,0),IFERROR(EB19*FE19/$H19,0),IFERROR(EB20*FE20/$H20,0),IFERROR(EB22*FE22/$H22,0),IFERROR(EB23*FE23/$H23,0),IFERROR(EB24*FE24/$H24,0),IFERROR(EB25*FE25/$H25,0),IFERROR(EB26*FE26/$H26,0),IFERROR(EB28*FE28/$H28,0),IFERROR(EB29*FE29/$H29,0),IFERROR(EB30*FE30/$H30,0),IFERROR(EB31*FE31/$H31,0),IFERROR(EB32*FE32/$H32,0),IFERROR(EB33*FE33/$H33,0))</x:f>
        <x:v>0.004441467799358455</x:v>
      </x:c>
      <x:c r="EC37" s="114" t="n">
        <x:f>SUM(IFERROR(EC9*FE9/$H9,0),IFERROR(EC10*FE10/$H10,0),IFERROR(EC11*FE11/$H11,0),IFERROR(EC13*FE13/$H13,0),IFERROR(EC14*FE14/$H14,0),IFERROR(EC15*FE15/$H15,0),IFERROR(EC16*FE16/$H16,0),IFERROR(EC17*FE17/$H17,0),IFERROR(EC18*FE18/$H18,0),IFERROR(EC19*FE19/$H19,0),IFERROR(EC20*FE20/$H20,0),IFERROR(EC22*FE22/$H22,0),IFERROR(EC23*FE23/$H23,0),IFERROR(EC24*FE24/$H24,0),IFERROR(EC25*FE25/$H25,0),IFERROR(EC26*FE26/$H26,0),IFERROR(EC28*FE28/$H28,0),IFERROR(EC29*FE29/$H29,0),IFERROR(EC30*FE30/$H30,0),IFERROR(EC31*FE31/$H31,0),IFERROR(EC32*FE32/$H32,0),IFERROR(EC33*FE33/$H33,0))</x:f>
        <x:v>0.004441467799358455</x:v>
      </x:c>
      <x:c r="ED37" s="114" t="n">
        <x:f>SUM(IFERROR(ED9*FE9/$H9,0),IFERROR(ED10*FE10/$H10,0),IFERROR(ED11*FE11/$H11,0),IFERROR(ED13*FE13/$H13,0),IFERROR(ED14*FE14/$H14,0),IFERROR(ED15*FE15/$H15,0),IFERROR(ED16*FE16/$H16,0),IFERROR(ED17*FE17/$H17,0),IFERROR(ED18*FE18/$H18,0),IFERROR(ED19*FE19/$H19,0),IFERROR(ED20*FE20/$H20,0),IFERROR(ED22*FE22/$H22,0),IFERROR(ED23*FE23/$H23,0),IFERROR(ED24*FE24/$H24,0),IFERROR(ED25*FE25/$H25,0),IFERROR(ED26*FE26/$H26,0),IFERROR(ED28*FE28/$H28,0),IFERROR(ED29*FE29/$H29,0),IFERROR(ED30*FE30/$H30,0),IFERROR(ED31*FE31/$H31,0),IFERROR(ED32*FE32/$H32,0),IFERROR(ED33*FE33/$H33,0))</x:f>
        <x:v>0.004441467799358455</x:v>
      </x:c>
      <x:c r="EE37" s="114" t="n">
        <x:f>SUM(IFERROR(EE9*FE9/$H9,0),IFERROR(EE10*FE10/$H10,0),IFERROR(EE11*FE11/$H11,0),IFERROR(EE13*FE13/$H13,0),IFERROR(EE14*FE14/$H14,0),IFERROR(EE15*FE15/$H15,0),IFERROR(EE16*FE16/$H16,0),IFERROR(EE17*FE17/$H17,0),IFERROR(EE18*FE18/$H18,0),IFERROR(EE19*FE19/$H19,0),IFERROR(EE20*FE20/$H20,0),IFERROR(EE22*FE22/$H22,0),IFERROR(EE23*FE23/$H23,0),IFERROR(EE24*FE24/$H24,0),IFERROR(EE25*FE25/$H25,0),IFERROR(EE26*FE26/$H26,0),IFERROR(EE28*FE28/$H28,0),IFERROR(EE29*FE29/$H29,0),IFERROR(EE30*FE30/$H30,0),IFERROR(EE31*FE31/$H31,0),IFERROR(EE32*FE32/$H32,0),IFERROR(EE33*FE33/$H33,0))</x:f>
        <x:v>0.004441467799358455</x:v>
      </x:c>
      <x:c r="EF37" s="114" t="n">
        <x:f>SUM(IFERROR(EF9*FE9/$H9,0),IFERROR(EF10*FE10/$H10,0),IFERROR(EF11*FE11/$H11,0),IFERROR(EF13*FE13/$H13,0),IFERROR(EF14*FE14/$H14,0),IFERROR(EF15*FE15/$H15,0),IFERROR(EF16*FE16/$H16,0),IFERROR(EF17*FE17/$H17,0),IFERROR(EF18*FE18/$H18,0),IFERROR(EF19*FE19/$H19,0),IFERROR(EF20*FE20/$H20,0),IFERROR(EF22*FE22/$H22,0),IFERROR(EF23*FE23/$H23,0),IFERROR(EF24*FE24/$H24,0),IFERROR(EF25*FE25/$H25,0),IFERROR(EF26*FE26/$H26,0),IFERROR(EF28*FE28/$H28,0),IFERROR(EF29*FE29/$H29,0),IFERROR(EF30*FE30/$H30,0),IFERROR(EF31*FE31/$H31,0),IFERROR(EF32*FE32/$H32,0),IFERROR(EF33*FE33/$H33,0))</x:f>
        <x:v>0.004441467799358455</x:v>
      </x:c>
      <x:c r="EG37" s="114" t="n">
        <x:f>SUM(IFERROR(EG9*FE9/$H9,0),IFERROR(EG10*FE10/$H10,0),IFERROR(EG11*FE11/$H11,0),IFERROR(EG13*FE13/$H13,0),IFERROR(EG14*FE14/$H14,0),IFERROR(EG15*FE15/$H15,0),IFERROR(EG16*FE16/$H16,0),IFERROR(EG17*FE17/$H17,0),IFERROR(EG18*FE18/$H18,0),IFERROR(EG19*FE19/$H19,0),IFERROR(EG20*FE20/$H20,0),IFERROR(EG22*FE22/$H22,0),IFERROR(EG23*FE23/$H23,0),IFERROR(EG24*FE24/$H24,0),IFERROR(EG25*FE25/$H25,0),IFERROR(EG26*FE26/$H26,0),IFERROR(EG28*FE28/$H28,0),IFERROR(EG29*FE29/$H29,0),IFERROR(EG30*FE30/$H30,0),IFERROR(EG31*FE31/$H31,0),IFERROR(EG32*FE32/$H32,0),IFERROR(EG33*FE33/$H33,0))</x:f>
        <x:v>0.004441467799358455</x:v>
      </x:c>
      <x:c r="EH37" s="114" t="n">
        <x:f>SUM(IFERROR(EH9*FE9/$H9,0),IFERROR(EH10*FE10/$H10,0),IFERROR(EH11*FE11/$H11,0),IFERROR(EH13*FE13/$H13,0),IFERROR(EH14*FE14/$H14,0),IFERROR(EH15*FE15/$H15,0),IFERROR(EH16*FE16/$H16,0),IFERROR(EH17*FE17/$H17,0),IFERROR(EH18*FE18/$H18,0),IFERROR(EH19*FE19/$H19,0),IFERROR(EH20*FE20/$H20,0),IFERROR(EH22*FE22/$H22,0),IFERROR(EH23*FE23/$H23,0),IFERROR(EH24*FE24/$H24,0),IFERROR(EH25*FE25/$H25,0),IFERROR(EH26*FE26/$H26,0),IFERROR(EH28*FE28/$H28,0),IFERROR(EH29*FE29/$H29,0),IFERROR(EH30*FE30/$H30,0),IFERROR(EH31*FE31/$H31,0),IFERROR(EH32*FE32/$H32,0),IFERROR(EH33*FE33/$H33,0))</x:f>
        <x:v>0.004441467799358455</x:v>
      </x:c>
      <x:c r="EI37" s="114" t="n">
        <x:f>SUM(IFERROR(EI9*FE9/$H9,0),IFERROR(EI10*FE10/$H10,0),IFERROR(EI11*FE11/$H11,0),IFERROR(EI13*FE13/$H13,0),IFERROR(EI14*FE14/$H14,0),IFERROR(EI15*FE15/$H15,0),IFERROR(EI16*FE16/$H16,0),IFERROR(EI17*FE17/$H17,0),IFERROR(EI18*FE18/$H18,0),IFERROR(EI19*FE19/$H19,0),IFERROR(EI20*FE20/$H20,0),IFERROR(EI22*FE22/$H22,0),IFERROR(EI23*FE23/$H23,0),IFERROR(EI24*FE24/$H24,0),IFERROR(EI25*FE25/$H25,0),IFERROR(EI26*FE26/$H26,0),IFERROR(EI28*FE28/$H28,0),IFERROR(EI29*FE29/$H29,0),IFERROR(EI30*FE30/$H30,0),IFERROR(EI31*FE31/$H31,0),IFERROR(EI32*FE32/$H32,0),IFERROR(EI33*FE33/$H33,0))</x:f>
        <x:v>0.004441467799358455</x:v>
      </x:c>
      <x:c r="EJ37" s="114" t="n">
        <x:f>SUM(IFERROR(EJ9*FE9/$H9,0),IFERROR(EJ10*FE10/$H10,0),IFERROR(EJ11*FE11/$H11,0),IFERROR(EJ13*FE13/$H13,0),IFERROR(EJ14*FE14/$H14,0),IFERROR(EJ15*FE15/$H15,0),IFERROR(EJ16*FE16/$H16,0),IFERROR(EJ17*FE17/$H17,0),IFERROR(EJ18*FE18/$H18,0),IFERROR(EJ19*FE19/$H19,0),IFERROR(EJ20*FE20/$H20,0),IFERROR(EJ22*FE22/$H22,0),IFERROR(EJ23*FE23/$H23,0),IFERROR(EJ24*FE24/$H24,0),IFERROR(EJ25*FE25/$H25,0),IFERROR(EJ26*FE26/$H26,0),IFERROR(EJ28*FE28/$H28,0),IFERROR(EJ29*FE29/$H29,0),IFERROR(EJ30*FE30/$H30,0),IFERROR(EJ31*FE31/$H31,0),IFERROR(EJ32*FE32/$H32,0),IFERROR(EJ33*FE33/$H33,0))</x:f>
        <x:v>0.004441467799358455</x:v>
      </x:c>
      <x:c r="EK37" s="114" t="n">
        <x:f>SUM(IFERROR(EK9*FE9/$H9,0),IFERROR(EK10*FE10/$H10,0),IFERROR(EK11*FE11/$H11,0),IFERROR(EK13*FE13/$H13,0),IFERROR(EK14*FE14/$H14,0),IFERROR(EK15*FE15/$H15,0),IFERROR(EK16*FE16/$H16,0),IFERROR(EK17*FE17/$H17,0),IFERROR(EK18*FE18/$H18,0),IFERROR(EK19*FE19/$H19,0),IFERROR(EK20*FE20/$H20,0),IFERROR(EK22*FE22/$H22,0),IFERROR(EK23*FE23/$H23,0),IFERROR(EK24*FE24/$H24,0),IFERROR(EK25*FE25/$H25,0),IFERROR(EK26*FE26/$H26,0),IFERROR(EK28*FE28/$H28,0),IFERROR(EK29*FE29/$H29,0),IFERROR(EK30*FE30/$H30,0),IFERROR(EK31*FE31/$H31,0),IFERROR(EK32*FE32/$H32,0),IFERROR(EK33*FE33/$H33,0))</x:f>
        <x:v>0.004441467799358455</x:v>
      </x:c>
      <x:c r="EL37" s="114" t="n">
        <x:f>SUM(IFERROR(EL9*FE9/$H9,0),IFERROR(EL10*FE10/$H10,0),IFERROR(EL11*FE11/$H11,0),IFERROR(EL13*FE13/$H13,0),IFERROR(EL14*FE14/$H14,0),IFERROR(EL15*FE15/$H15,0),IFERROR(EL16*FE16/$H16,0),IFERROR(EL17*FE17/$H17,0),IFERROR(EL18*FE18/$H18,0),IFERROR(EL19*FE19/$H19,0),IFERROR(EL20*FE20/$H20,0),IFERROR(EL22*FE22/$H22,0),IFERROR(EL23*FE23/$H23,0),IFERROR(EL24*FE24/$H24,0),IFERROR(EL25*FE25/$H25,0),IFERROR(EL26*FE26/$H26,0),IFERROR(EL28*FE28/$H28,0),IFERROR(EL29*FE29/$H29,0),IFERROR(EL30*FE30/$H30,0),IFERROR(EL31*FE31/$H31,0),IFERROR(EL32*FE32/$H32,0),IFERROR(EL33*FE33/$H33,0))</x:f>
        <x:v>0.004441467799358455</x:v>
      </x:c>
      <x:c r="EM37" s="114" t="n">
        <x:f>SUM(IFERROR(EM9*FE9/$H9,0),IFERROR(EM10*FE10/$H10,0),IFERROR(EM11*FE11/$H11,0),IFERROR(EM13*FE13/$H13,0),IFERROR(EM14*FE14/$H14,0),IFERROR(EM15*FE15/$H15,0),IFERROR(EM16*FE16/$H16,0),IFERROR(EM17*FE17/$H17,0),IFERROR(EM18*FE18/$H18,0),IFERROR(EM19*FE19/$H19,0),IFERROR(EM20*FE20/$H20,0),IFERROR(EM22*FE22/$H22,0),IFERROR(EM23*FE23/$H23,0),IFERROR(EM24*FE24/$H24,0),IFERROR(EM25*FE25/$H25,0),IFERROR(EM26*FE26/$H26,0),IFERROR(EM28*FE28/$H28,0),IFERROR(EM29*FE29/$H29,0),IFERROR(EM30*FE30/$H30,0),IFERROR(EM31*FE31/$H31,0),IFERROR(EM32*FE32/$H32,0),IFERROR(EM33*FE33/$H33,0))</x:f>
        <x:v>0.004441467799358455</x:v>
      </x:c>
      <x:c r="EN37" s="114" t="n">
        <x:f>SUM(IFERROR(EN9*FE9/$H9,0),IFERROR(EN10*FE10/$H10,0),IFERROR(EN11*FE11/$H11,0),IFERROR(EN13*FE13/$H13,0),IFERROR(EN14*FE14/$H14,0),IFERROR(EN15*FE15/$H15,0),IFERROR(EN16*FE16/$H16,0),IFERROR(EN17*FE17/$H17,0),IFERROR(EN18*FE18/$H18,0),IFERROR(EN19*FE19/$H19,0),IFERROR(EN20*FE20/$H20,0),IFERROR(EN22*FE22/$H22,0),IFERROR(EN23*FE23/$H23,0),IFERROR(EN24*FE24/$H24,0),IFERROR(EN25*FE25/$H25,0),IFERROR(EN26*FE26/$H26,0),IFERROR(EN28*FE28/$H28,0),IFERROR(EN29*FE29/$H29,0),IFERROR(EN30*FE30/$H30,0),IFERROR(EN31*FE31/$H31,0),IFERROR(EN32*FE32/$H32,0),IFERROR(EN33*FE33/$H33,0))</x:f>
        <x:v>0.004441467799358455</x:v>
      </x:c>
      <x:c r="EO37" s="114" t="n">
        <x:f>SUM(IFERROR(EO9*FE9/$H9,0),IFERROR(EO10*FE10/$H10,0),IFERROR(EO11*FE11/$H11,0),IFERROR(EO13*FE13/$H13,0),IFERROR(EO14*FE14/$H14,0),IFERROR(EO15*FE15/$H15,0),IFERROR(EO16*FE16/$H16,0),IFERROR(EO17*FE17/$H17,0),IFERROR(EO18*FE18/$H18,0),IFERROR(EO19*FE19/$H19,0),IFERROR(EO20*FE20/$H20,0),IFERROR(EO22*FE22/$H22,0),IFERROR(EO23*FE23/$H23,0),IFERROR(EO24*FE24/$H24,0),IFERROR(EO25*FE25/$H25,0),IFERROR(EO26*FE26/$H26,0),IFERROR(EO28*FE28/$H28,0),IFERROR(EO29*FE29/$H29,0),IFERROR(EO30*FE30/$H30,0),IFERROR(EO31*FE31/$H31,0),IFERROR(EO32*FE32/$H32,0),IFERROR(EO33*FE33/$H33,0))</x:f>
        <x:v>0.004441467799358455</x:v>
      </x:c>
      <x:c r="EP37" s="114" t="n">
        <x:f>SUM(IFERROR(EP9*FE9/$H9,0),IFERROR(EP10*FE10/$H10,0),IFERROR(EP11*FE11/$H11,0),IFERROR(EP13*FE13/$H13,0),IFERROR(EP14*FE14/$H14,0),IFERROR(EP15*FE15/$H15,0),IFERROR(EP16*FE16/$H16,0),IFERROR(EP17*FE17/$H17,0),IFERROR(EP18*FE18/$H18,0),IFERROR(EP19*FE19/$H19,0),IFERROR(EP20*FE20/$H20,0),IFERROR(EP22*FE22/$H22,0),IFERROR(EP23*FE23/$H23,0),IFERROR(EP24*FE24/$H24,0),IFERROR(EP25*FE25/$H25,0),IFERROR(EP26*FE26/$H26,0),IFERROR(EP28*FE28/$H28,0),IFERROR(EP29*FE29/$H29,0),IFERROR(EP30*FE30/$H30,0),IFERROR(EP31*FE31/$H31,0),IFERROR(EP32*FE32/$H32,0),IFERROR(EP33*FE33/$H33,0))</x:f>
        <x:v>0.004441467799358455</x:v>
      </x:c>
      <x:c r="EQ37" s="114" t="n">
        <x:f>SUM(IFERROR(EQ9*FE9/$H9,0),IFERROR(EQ10*FE10/$H10,0),IFERROR(EQ11*FE11/$H11,0),IFERROR(EQ13*FE13/$H13,0),IFERROR(EQ14*FE14/$H14,0),IFERROR(EQ15*FE15/$H15,0),IFERROR(EQ16*FE16/$H16,0),IFERROR(EQ17*FE17/$H17,0),IFERROR(EQ18*FE18/$H18,0),IFERROR(EQ19*FE19/$H19,0),IFERROR(EQ20*FE20/$H20,0),IFERROR(EQ22*FE22/$H22,0),IFERROR(EQ23*FE23/$H23,0),IFERROR(EQ24*FE24/$H24,0),IFERROR(EQ25*FE25/$H25,0),IFERROR(EQ26*FE26/$H26,0),IFERROR(EQ28*FE28/$H28,0),IFERROR(EQ29*FE29/$H29,0),IFERROR(EQ30*FE30/$H30,0),IFERROR(EQ31*FE31/$H31,0),IFERROR(EQ32*FE32/$H32,0),IFERROR(EQ33*FE33/$H33,0))</x:f>
        <x:v>0.004441467799358455</x:v>
      </x:c>
      <x:c r="ER37" s="114" t="n">
        <x:f>SUM(IFERROR(ER9*FE9/$H9,0),IFERROR(ER10*FE10/$H10,0),IFERROR(ER11*FE11/$H11,0),IFERROR(ER13*FE13/$H13,0),IFERROR(ER14*FE14/$H14,0),IFERROR(ER15*FE15/$H15,0),IFERROR(ER16*FE16/$H16,0),IFERROR(ER17*FE17/$H17,0),IFERROR(ER18*FE18/$H18,0),IFERROR(ER19*FE19/$H19,0),IFERROR(ER20*FE20/$H20,0),IFERROR(ER22*FE22/$H22,0),IFERROR(ER23*FE23/$H23,0),IFERROR(ER24*FE24/$H24,0),IFERROR(ER25*FE25/$H25,0),IFERROR(ER26*FE26/$H26,0),IFERROR(ER28*FE28/$H28,0),IFERROR(ER29*FE29/$H29,0),IFERROR(ER30*FE30/$H30,0),IFERROR(ER31*FE31/$H31,0),IFERROR(ER32*FE32/$H32,0),IFERROR(ER33*FE33/$H33,0))</x:f>
        <x:v>0.004441467799358455</x:v>
      </x:c>
      <x:c r="ES37" s="114" t="n">
        <x:f>SUM(IFERROR(ES9*FE9/$H9,0),IFERROR(ES10*FE10/$H10,0),IFERROR(ES11*FE11/$H11,0),IFERROR(ES13*FE13/$H13,0),IFERROR(ES14*FE14/$H14,0),IFERROR(ES15*FE15/$H15,0),IFERROR(ES16*FE16/$H16,0),IFERROR(ES17*FE17/$H17,0),IFERROR(ES18*FE18/$H18,0),IFERROR(ES19*FE19/$H19,0),IFERROR(ES20*FE20/$H20,0),IFERROR(ES22*FE22/$H22,0),IFERROR(ES23*FE23/$H23,0),IFERROR(ES24*FE24/$H24,0),IFERROR(ES25*FE25/$H25,0),IFERROR(ES26*FE26/$H26,0),IFERROR(ES28*FE28/$H28,0),IFERROR(ES29*FE29/$H29,0),IFERROR(ES30*FE30/$H30,0),IFERROR(ES31*FE31/$H31,0),IFERROR(ES32*FE32/$H32,0),IFERROR(ES33*FE33/$H33,0))</x:f>
        <x:v>0.004441467799358455</x:v>
      </x:c>
      <x:c r="ET37" s="114" t="n">
        <x:f>SUM(IFERROR(ET9*FE9/$H9,0),IFERROR(ET10*FE10/$H10,0),IFERROR(ET11*FE11/$H11,0),IFERROR(ET13*FE13/$H13,0),IFERROR(ET14*FE14/$H14,0),IFERROR(ET15*FE15/$H15,0),IFERROR(ET16*FE16/$H16,0),IFERROR(ET17*FE17/$H17,0),IFERROR(ET18*FE18/$H18,0),IFERROR(ET19*FE19/$H19,0),IFERROR(ET20*FE20/$H20,0),IFERROR(ET22*FE22/$H22,0),IFERROR(ET23*FE23/$H23,0),IFERROR(ET24*FE24/$H24,0),IFERROR(ET25*FE25/$H25,0),IFERROR(ET26*FE26/$H26,0),IFERROR(ET28*FE28/$H28,0),IFERROR(ET29*FE29/$H29,0),IFERROR(ET30*FE30/$H30,0),IFERROR(ET31*FE31/$H31,0),IFERROR(ET32*FE32/$H32,0),IFERROR(ET33*FE33/$H33,0))</x:f>
        <x:v>0.004441467799358455</x:v>
      </x:c>
      <x:c r="EU37" s="114" t="n">
        <x:f>SUM(IFERROR(EU9*FE9/$H9,0),IFERROR(EU10*FE10/$H10,0),IFERROR(EU11*FE11/$H11,0),IFERROR(EU13*FE13/$H13,0),IFERROR(EU14*FE14/$H14,0),IFERROR(EU15*FE15/$H15,0),IFERROR(EU16*FE16/$H16,0),IFERROR(EU17*FE17/$H17,0),IFERROR(EU18*FE18/$H18,0),IFERROR(EU19*FE19/$H19,0),IFERROR(EU20*FE20/$H20,0),IFERROR(EU22*FE22/$H22,0),IFERROR(EU23*FE23/$H23,0),IFERROR(EU24*FE24/$H24,0),IFERROR(EU25*FE25/$H25,0),IFERROR(EU26*FE26/$H26,0),IFERROR(EU28*FE28/$H28,0),IFERROR(EU29*FE29/$H29,0),IFERROR(EU30*FE30/$H30,0),IFERROR(EU31*FE31/$H31,0),IFERROR(EU32*FE32/$H32,0),IFERROR(EU33*FE33/$H33,0))</x:f>
        <x:v>0.004441467799358455</x:v>
      </x:c>
      <x:c r="EV37" s="114" t="n">
        <x:f>SUM(IFERROR(EV9*FE9/$H9,0),IFERROR(EV10*FE10/$H10,0),IFERROR(EV11*FE11/$H11,0),IFERROR(EV13*FE13/$H13,0),IFERROR(EV14*FE14/$H14,0),IFERROR(EV15*FE15/$H15,0),IFERROR(EV16*FE16/$H16,0),IFERROR(EV17*FE17/$H17,0),IFERROR(EV18*FE18/$H18,0),IFERROR(EV19*FE19/$H19,0),IFERROR(EV20*FE20/$H20,0),IFERROR(EV22*FE22/$H22,0),IFERROR(EV23*FE23/$H23,0),IFERROR(EV24*FE24/$H24,0),IFERROR(EV25*FE25/$H25,0),IFERROR(EV26*FE26/$H26,0),IFERROR(EV28*FE28/$H28,0),IFERROR(EV29*FE29/$H29,0),IFERROR(EV30*FE30/$H30,0),IFERROR(EV31*FE31/$H31,0),IFERROR(EV32*FE32/$H32,0),IFERROR(EV33*FE33/$H33,0))</x:f>
        <x:v>0.003172476999541753</x:v>
      </x:c>
      <x:c r="EW37" s="114" t="n">
        <x:f>SUM(IFERROR(EW9*FE9/$H9,0),IFERROR(EW10*FE10/$H10,0),IFERROR(EW11*FE11/$H11,0),IFERROR(EW13*FE13/$H13,0),IFERROR(EW14*FE14/$H14,0),IFERROR(EW15*FE15/$H15,0),IFERROR(EW16*FE16/$H16,0),IFERROR(EW17*FE17/$H17,0),IFERROR(EW18*FE18/$H18,0),IFERROR(EW19*FE19/$H19,0),IFERROR(EW20*FE20/$H20,0),IFERROR(EW22*FE22/$H22,0),IFERROR(EW23*FE23/$H23,0),IFERROR(EW24*FE24/$H24,0),IFERROR(EW25*FE25/$H25,0),IFERROR(EW26*FE26/$H26,0),IFERROR(EW28*FE28/$H28,0),IFERROR(EW29*FE29/$H29,0),IFERROR(EW30*FE30/$H30,0),IFERROR(EW31*FE31/$H31,0),IFERROR(EW32*FE32/$H32,0),IFERROR(EW33*FE33/$H33,0))</x:f>
        <x:v>0.003172476999541753</x:v>
      </x:c>
      <x:c r="EX37" s="114" t="n">
        <x:f>SUM(IFERROR(EX9*FE9/$H9,0),IFERROR(EX10*FE10/$H10,0),IFERROR(EX11*FE11/$H11,0),IFERROR(EX13*FE13/$H13,0),IFERROR(EX14*FE14/$H14,0),IFERROR(EX15*FE15/$H15,0),IFERROR(EX16*FE16/$H16,0),IFERROR(EX17*FE17/$H17,0),IFERROR(EX18*FE18/$H18,0),IFERROR(EX19*FE19/$H19,0),IFERROR(EX20*FE20/$H20,0),IFERROR(EX22*FE22/$H22,0),IFERROR(EX23*FE23/$H23,0),IFERROR(EX24*FE24/$H24,0),IFERROR(EX25*FE25/$H25,0),IFERROR(EX26*FE26/$H26,0),IFERROR(EX28*FE28/$H28,0),IFERROR(EX29*FE29/$H29,0),IFERROR(EX30*FE30/$H30,0),IFERROR(EX31*FE31/$H31,0),IFERROR(EX32*FE32/$H32,0),IFERROR(EX33*FE33/$H33,0))</x:f>
        <x:v>0.003172476999541753</x:v>
      </x:c>
      <x:c r="EY37" s="114" t="n">
        <x:f>SUM(IFERROR(EY9*FE9/$H9,0),IFERROR(EY10*FE10/$H10,0),IFERROR(EY11*FE11/$H11,0),IFERROR(EY13*FE13/$H13,0),IFERROR(EY14*FE14/$H14,0),IFERROR(EY15*FE15/$H15,0),IFERROR(EY16*FE16/$H16,0),IFERROR(EY17*FE17/$H17,0),IFERROR(EY18*FE18/$H18,0),IFERROR(EY19*FE19/$H19,0),IFERROR(EY20*FE20/$H20,0),IFERROR(EY22*FE22/$H22,0),IFERROR(EY23*FE23/$H23,0),IFERROR(EY24*FE24/$H24,0),IFERROR(EY25*FE25/$H25,0),IFERROR(EY26*FE26/$H26,0),IFERROR(EY28*FE28/$H28,0),IFERROR(EY29*FE29/$H29,0),IFERROR(EY30*FE30/$H30,0),IFERROR(EY31*FE31/$H31,0),IFERROR(EY32*FE32/$H32,0),IFERROR(EY33*FE33/$H33,0))</x:f>
        <x:v>0.003172476999541753</x:v>
      </x:c>
      <x:c r="EZ37" s="114" t="n">
        <x:f>SUM(IFERROR(EZ9*FE9/$H9,0),IFERROR(EZ10*FE10/$H10,0),IFERROR(EZ11*FE11/$H11,0),IFERROR(EZ13*FE13/$H13,0),IFERROR(EZ14*FE14/$H14,0),IFERROR(EZ15*FE15/$H15,0),IFERROR(EZ16*FE16/$H16,0),IFERROR(EZ17*FE17/$H17,0),IFERROR(EZ18*FE18/$H18,0),IFERROR(EZ19*FE19/$H19,0),IFERROR(EZ20*FE20/$H20,0),IFERROR(EZ22*FE22/$H22,0),IFERROR(EZ23*FE23/$H23,0),IFERROR(EZ24*FE24/$H24,0),IFERROR(EZ25*FE25/$H25,0),IFERROR(EZ26*FE26/$H26,0),IFERROR(EZ28*FE28/$H28,0),IFERROR(EZ29*FE29/$H29,0),IFERROR(EZ30*FE30/$H30,0),IFERROR(EZ31*FE31/$H31,0),IFERROR(EZ32*FE32/$H32,0),IFERROR(EZ33*FE33/$H33,0))</x:f>
        <x:v>0.003172476999541753</x:v>
      </x:c>
      <x:c r="FA37" s="114" t="n">
        <x:f>SUM(IFERROR(FA9*FE9/$H9,0),IFERROR(FA10*FE10/$H10,0),IFERROR(FA11*FE11/$H11,0),IFERROR(FA13*FE13/$H13,0),IFERROR(FA14*FE14/$H14,0),IFERROR(FA15*FE15/$H15,0),IFERROR(FA16*FE16/$H16,0),IFERROR(FA17*FE17/$H17,0),IFERROR(FA18*FE18/$H18,0),IFERROR(FA19*FE19/$H19,0),IFERROR(FA20*FE20/$H20,0),IFERROR(FA22*FE22/$H22,0),IFERROR(FA23*FE23/$H23,0),IFERROR(FA24*FE24/$H24,0),IFERROR(FA25*FE25/$H25,0),IFERROR(FA26*FE26/$H26,0),IFERROR(FA28*FE28/$H28,0),IFERROR(FA29*FE29/$H29,0),IFERROR(FA30*FE30/$H30,0),IFERROR(FA31*FE31/$H31,0),IFERROR(FA32*FE32/$H32,0),IFERROR(FA33*FE33/$H33,0))</x:f>
        <x:v>0.003172476999541753</x:v>
      </x:c>
      <x:c r="FB37" s="114" t="n">
        <x:f>SUM(IFERROR(FB9*FE9/$H9,0),IFERROR(FB10*FE10/$H10,0),IFERROR(FB11*FE11/$H11,0),IFERROR(FB13*FE13/$H13,0),IFERROR(FB14*FE14/$H14,0),IFERROR(FB15*FE15/$H15,0),IFERROR(FB16*FE16/$H16,0),IFERROR(FB17*FE17/$H17,0),IFERROR(FB18*FE18/$H18,0),IFERROR(FB19*FE19/$H19,0),IFERROR(FB20*FE20/$H20,0),IFERROR(FB22*FE22/$H22,0),IFERROR(FB23*FE23/$H23,0),IFERROR(FB24*FE24/$H24,0),IFERROR(FB25*FE25/$H25,0),IFERROR(FB26*FE26/$H26,0),IFERROR(FB28*FE28/$H28,0),IFERROR(FB29*FE29/$H29,0),IFERROR(FB30*FE30/$H30,0),IFERROR(FB31*FE31/$H31,0),IFERROR(FB32*FE32/$H32,0),IFERROR(FB33*FE33/$H33,0))</x:f>
        <x:v>0.003172476999541753</x:v>
      </x:c>
    </x:row>
    <x:row r="38">
      <x:c r="B38" s="107"/>
      <x:c r="C38" s="107" t="s">
        <x:v>369</x:v>
      </x:c>
      <x:c r="D38" s="107"/>
      <x:c r="E38" s="107"/>
      <x:c r="F38" s="107"/>
      <x:c r="G38" s="107"/>
      <x:c r="H38" s="107"/>
      <x:c r="I38" s="114" t="n">
        <x:f>I37</x:f>
        <x:v>0.0018506115830660228</x:v>
      </x:c>
      <x:c r="J38" s="114" t="n">
        <x:f t="shared" ref="J38:AO38" si="312">I38+J37</x:f>
        <x:v>0.0037012231661320456</x:v>
      </x:c>
      <x:c r="K38" s="114">
        <x:f t="shared" si="312"/>
        <x:v>5.5518347491980684E-3</x:v>
      </x:c>
      <x:c r="L38" s="114">
        <x:f t="shared" si="312"/>
        <x:v>7.4024463322640913E-3</x:v>
      </x:c>
      <x:c r="M38" s="114">
        <x:f t="shared" si="312"/>
        <x:v>9.2530579153301141E-3</x:v>
      </x:c>
      <x:c r="N38" s="114">
        <x:f t="shared" si="312"/>
        <x:v>1.1103669498396137E-2</x:v>
      </x:c>
      <x:c r="O38" s="114">
        <x:f t="shared" si="312"/>
        <x:v>1.5545137297754592E-2</x:v>
      </x:c>
      <x:c r="P38" s="114">
        <x:f t="shared" si="312"/>
        <x:v>1.9986605097113048E-2</x:v>
      </x:c>
      <x:c r="Q38" s="114">
        <x:f t="shared" si="312"/>
        <x:v>2.4428072896471503E-2</x:v>
      </x:c>
      <x:c r="R38" s="114">
        <x:f t="shared" si="312"/>
        <x:v>2.8869540695829959E-2</x:v>
      </x:c>
      <x:c r="S38" s="114">
        <x:f t="shared" si="312"/>
        <x:v>3.3311008495188414E-2</x:v>
      </x:c>
      <x:c r="T38" s="114">
        <x:f t="shared" si="312"/>
        <x:v>3.8560015894430227E-2</x:v>
      </x:c>
      <x:c r="U38" s="114">
        <x:f t="shared" si="312"/>
        <x:v>4.3809023293672034E-2</x:v>
      </x:c>
      <x:c r="V38" s="114">
        <x:f t="shared" si="312"/>
        <x:v>4.905803069291384E-2</x:v>
      </x:c>
      <x:c r="W38" s="114">
        <x:f t="shared" si="312"/>
        <x:v>5.4307038092155646E-2</x:v>
      </x:c>
      <x:c r="X38" s="114">
        <x:f t="shared" si="312"/>
        <x:v>5.9556045491397452E-2</x:v>
      </x:c>
      <x:c r="Y38" s="114">
        <x:f t="shared" si="312"/>
        <x:v>6.2584318990960036E-2</x:v>
      </x:c>
      <x:c r="Z38" s="114">
        <x:f t="shared" si="312"/>
        <x:v>6.561259249052262E-2</x:v>
      </x:c>
      <x:c r="AA38" s="114">
        <x:f t="shared" si="312"/>
        <x:v>6.8640865990085204E-2</x:v>
      </x:c>
      <x:c r="AB38" s="114">
        <x:f t="shared" si="312"/>
        <x:v>7.1669139489647787E-2</x:v>
      </x:c>
      <x:c r="AC38" s="114">
        <x:f t="shared" si="312"/>
        <x:v>7.4697412989210371E-2</x:v>
      </x:c>
      <x:c r="AD38" s="114">
        <x:f t="shared" si="312"/>
        <x:v>7.7725686488772955E-2</x:v>
      </x:c>
      <x:c r="AE38" s="114">
        <x:f t="shared" si="312"/>
        <x:v>8.1324097900290215E-2</x:v>
      </x:c>
      <x:c r="AF38" s="114">
        <x:f t="shared" si="312"/>
        <x:v>8.4922509311807476E-2</x:v>
      </x:c>
      <x:c r="AG38" s="114">
        <x:f t="shared" si="312"/>
        <x:v>8.8520920723324736E-2</x:v>
      </x:c>
      <x:c r="AH38" s="114">
        <x:f t="shared" si="312"/>
        <x:v>9.2119332134841997E-2</x:v>
      </x:c>
      <x:c r="AI38" s="114">
        <x:f t="shared" si="312"/>
        <x:v>9.5717743546359257E-2</x:v>
      </x:c>
      <x:c r="AJ38" s="114">
        <x:f t="shared" si="312"/>
        <x:v>9.9316154957876518E-2</x:v>
      </x:c>
      <x:c r="AK38" s="114">
        <x:f t="shared" si="312"/>
        <x:v>0.10291456636939378</x:v>
      </x:c>
      <x:c r="AL38" s="114">
        <x:f t="shared" si="312"/>
        <x:v>0.10651297778091104</x:v>
      </x:c>
      <x:c r="AM38" s="114">
        <x:f t="shared" si="312"/>
        <x:v>0.1101113891924283</x:v>
      </x:c>
      <x:c r="AN38" s="114">
        <x:f t="shared" si="312"/>
        <x:v>0.11962882019105356</x:v>
      </x:c>
      <x:c r="AO38" s="114">
        <x:f t="shared" si="312"/>
        <x:v>0.12914625118967882</x:v>
      </x:c>
      <x:c r="AP38" s="114" t="n">
        <x:f t="shared" ref="AP38:BU38" si="313">AO38+AP37</x:f>
        <x:v>0.13866368218830408</x:v>
      </x:c>
      <x:c r="AQ38" s="114">
        <x:f t="shared" si="313"/>
        <x:v>0.14818111318692934</x:v>
      </x:c>
      <x:c r="AR38" s="114">
        <x:f t="shared" si="313"/>
        <x:v>0.1576985441855546</x:v>
      </x:c>
      <x:c r="AS38" s="114">
        <x:f t="shared" si="313"/>
        <x:v>0.16397028717695636</x:v>
      </x:c>
      <x:c r="AT38" s="114">
        <x:f t="shared" si="313"/>
        <x:v>0.17024203016835812</x:v>
      </x:c>
      <x:c r="AU38" s="114">
        <x:f t="shared" si="313"/>
        <x:v>0.17651377315975988</x:v>
      </x:c>
      <x:c r="AV38" s="114">
        <x:f t="shared" si="313"/>
        <x:v>0.18278551615116165</x:v>
      </x:c>
      <x:c r="AW38" s="114">
        <x:f t="shared" si="313"/>
        <x:v>0.18905725914256341</x:v>
      </x:c>
      <x:c r="AX38" s="114">
        <x:f t="shared" si="313"/>
        <x:v>0.19532900213396517</x:v>
      </x:c>
      <x:c r="AY38" s="114">
        <x:f t="shared" si="313"/>
        <x:v>0.20160074512536694</x:v>
      </x:c>
      <x:c r="AZ38" s="114">
        <x:f t="shared" si="313"/>
        <x:v>0.2078724881167687</x:v>
      </x:c>
      <x:c r="BA38" s="114">
        <x:f t="shared" si="313"/>
        <x:v>0.21414423110817046</x:v>
      </x:c>
      <x:c r="BB38" s="114">
        <x:f t="shared" si="313"/>
        <x:v>0.21756074479998466</x:v>
      </x:c>
      <x:c r="BC38" s="114">
        <x:f t="shared" si="313"/>
        <x:v>0.22097725849179886</x:v>
      </x:c>
      <x:c r="BD38" s="114">
        <x:f t="shared" si="313"/>
        <x:v>0.22439377218361306</x:v>
      </x:c>
      <x:c r="BE38" s="114">
        <x:f t="shared" si="313"/>
        <x:v>0.22781028587542726</x:v>
      </x:c>
      <x:c r="BF38" s="114">
        <x:f t="shared" si="313"/>
        <x:v>0.23785866614967027</x:v>
      </x:c>
      <x:c r="BG38" s="114">
        <x:f t="shared" si="313"/>
        <x:v>0.24790704642391329</x:v>
      </x:c>
      <x:c r="BH38" s="114">
        <x:f t="shared" si="313"/>
        <x:v>0.2579554266981563</x:v>
      </x:c>
      <x:c r="BI38" s="114">
        <x:f t="shared" si="313"/>
        <x:v>0.26800380697239928</x:v>
      </x:c>
      <x:c r="BJ38" s="114">
        <x:f t="shared" si="313"/>
        <x:v>0.27805218724664227</x:v>
      </x:c>
      <x:c r="BK38" s="114">
        <x:f t="shared" si="313"/>
        <x:v>0.28810056752088525</x:v>
      </x:c>
      <x:c r="BL38" s="114">
        <x:f t="shared" si="313"/>
        <x:v>0.29814894779512824</x:v>
      </x:c>
      <x:c r="BM38" s="114">
        <x:f t="shared" si="313"/>
        <x:v>0.30819732806937122</x:v>
      </x:c>
      <x:c r="BN38" s="114">
        <x:f t="shared" si="313"/>
        <x:v>0.31824570834361421</x:v>
      </x:c>
      <x:c r="BO38" s="114">
        <x:f t="shared" si="313"/>
        <x:v>0.32829408861785719</x:v>
      </x:c>
      <x:c r="BP38" s="114">
        <x:f t="shared" si="313"/>
        <x:v>0.33834246889210018</x:v>
      </x:c>
      <x:c r="BQ38" s="114">
        <x:f t="shared" si="313"/>
        <x:v>0.34839084916634316</x:v>
      </x:c>
      <x:c r="BR38" s="114">
        <x:f t="shared" si="313"/>
        <x:v>0.35529979907645631</x:v>
      </x:c>
      <x:c r="BS38" s="114">
        <x:f t="shared" si="313"/>
        <x:v>0.36220874898656946</x:v>
      </x:c>
      <x:c r="BT38" s="114">
        <x:f t="shared" si="313"/>
        <x:v>0.36911769889668261</x:v>
      </x:c>
      <x:c r="BU38" s="114">
        <x:f t="shared" si="313"/>
        <x:v>0.37602664880679576</x:v>
      </x:c>
      <x:c r="BV38" s="114" t="n">
        <x:f t="shared" ref="BV38:DA38" si="314">BU38+BV37</x:f>
        <x:v>0.3829355987169089</x:v>
      </x:c>
      <x:c r="BW38" s="114">
        <x:f t="shared" si="314"/>
        <x:v>0.38984454862702206</x:v>
      </x:c>
      <x:c r="BX38" s="114">
        <x:f t="shared" si="314"/>
        <x:v>0.39798723959251259</x:v>
      </x:c>
      <x:c r="BY38" s="114">
        <x:f t="shared" si="314"/>
        <x:v>0.40612993055800306</x:v>
      </x:c>
      <x:c r="BZ38" s="114">
        <x:f t="shared" si="314"/>
        <x:v>0.41373800039949671</x:v>
      </x:c>
      <x:c r="CA38" s="114">
        <x:f t="shared" si="314"/>
        <x:v>0.42134607024099036</x:v>
      </x:c>
      <x:c r="CB38" s="114">
        <x:f t="shared" si="314"/>
        <x:v>0.428954140082484</x:v>
      </x:c>
      <x:c r="CC38" s="114">
        <x:f t="shared" si="314"/>
        <x:v>0.43656220992397765</x:v>
      </x:c>
      <x:c r="CD38" s="114">
        <x:f t="shared" si="314"/>
        <x:v>0.4441702797654713</x:v>
      </x:c>
      <x:c r="CE38" s="114">
        <x:f t="shared" si="314"/>
        <x:v>0.45177834960696495</x:v>
      </x:c>
      <x:c r="CF38" s="114">
        <x:f t="shared" si="314"/>
        <x:v>0.45938641944845859</x:v>
      </x:c>
      <x:c r="CG38" s="114">
        <x:f t="shared" si="314"/>
        <x:v>0.46699448928995224</x:v>
      </x:c>
      <x:c r="CH38" s="114">
        <x:f t="shared" si="314"/>
        <x:v>0.47460255913144589</x:v>
      </x:c>
      <x:c r="CI38" s="114">
        <x:f t="shared" si="314"/>
        <x:v>0.48221062897293954</x:v>
      </x:c>
      <x:c r="CJ38" s="114">
        <x:f t="shared" si="314"/>
        <x:v>0.48889339302290019</x:v>
      </x:c>
      <x:c r="CK38" s="114">
        <x:f t="shared" si="314"/>
        <x:v>0.49557615707286085</x:v>
      </x:c>
      <x:c r="CL38" s="114">
        <x:f t="shared" si="314"/>
        <x:v>0.5056884275089002</x:v>
      </x:c>
      <x:c r="CM38" s="114">
        <x:f t="shared" si="314"/>
        <x:v>0.51580069794493955</x:v>
      </x:c>
      <x:c r="CN38" s="114">
        <x:f t="shared" si="314"/>
        <x:v>0.5259129683809789</x:v>
      </x:c>
      <x:c r="CO38" s="114">
        <x:f t="shared" si="314"/>
        <x:v>0.53602523881701825</x:v>
      </x:c>
      <x:c r="CP38" s="114">
        <x:f t="shared" si="314"/>
        <x:v>0.5461375092530576</x:v>
      </x:c>
      <x:c r="CQ38" s="114">
        <x:f t="shared" si="314"/>
        <x:v>0.55624977968909695</x:v>
      </x:c>
      <x:c r="CR38" s="114">
        <x:f t="shared" si="314"/>
        <x:v>0.56358613275053726</x:v>
      </x:c>
      <x:c r="CS38" s="114">
        <x:f t="shared" si="314"/>
        <x:v>0.57092248581197758</x:v>
      </x:c>
      <x:c r="CT38" s="114">
        <x:f t="shared" si="314"/>
        <x:v>0.57825883887341789</x:v>
      </x:c>
      <x:c r="CU38" s="114">
        <x:f t="shared" si="314"/>
        <x:v>0.58559519193485821</x:v>
      </x:c>
      <x:c r="CV38" s="114">
        <x:f t="shared" si="314"/>
        <x:v>0.59293154499629852</x:v>
      </x:c>
      <x:c r="CW38" s="114">
        <x:f t="shared" si="314"/>
        <x:v>0.60026789805773884</x:v>
      </x:c>
      <x:c r="CX38" s="114">
        <x:f t="shared" si="314"/>
        <x:v>0.60760425111917915</x:v>
      </x:c>
      <x:c r="CY38" s="114">
        <x:f t="shared" si="314"/>
        <x:v>0.61494060418061947</x:v>
      </x:c>
      <x:c r="CZ38" s="114">
        <x:f t="shared" si="314"/>
        <x:v>0.62916718072543953</x:v>
      </x:c>
      <x:c r="DA38" s="114">
        <x:f t="shared" si="314"/>
        <x:v>0.6433937572702596</x:v>
      </x:c>
      <x:c r="DB38" s="114" t="n">
        <x:f t="shared" ref="DB38:EG38" si="315">DA38+DB37</x:f>
        <x:v>0.6534564577531811</x:v>
      </x:c>
      <x:c r="DC38" s="114">
        <x:f t="shared" si="315"/>
        <x:v>0.66351915823610252</x:v>
      </x:c>
      <x:c r="DD38" s="114">
        <x:f t="shared" si="315"/>
        <x:v>0.67358185871902398</x:v>
      </x:c>
      <x:c r="DE38" s="114">
        <x:f t="shared" si="315"/>
        <x:v>0.68364455920194545</x:v>
      </x:c>
      <x:c r="DF38" s="114">
        <x:f t="shared" si="315"/>
        <x:v>0.69370725968486691</x:v>
      </x:c>
      <x:c r="DG38" s="114">
        <x:f t="shared" si="315"/>
        <x:v>0.70376996016778837</x:v>
      </x:c>
      <x:c r="DH38" s="114">
        <x:f t="shared" si="315"/>
        <x:v>0.71105674327611079</x:v>
      </x:c>
      <x:c r="DI38" s="114">
        <x:f t="shared" si="315"/>
        <x:v>0.71834352638443322</x:v>
      </x:c>
      <x:c r="DJ38" s="114">
        <x:f t="shared" si="315"/>
        <x:v>0.72563030949275564</x:v>
      </x:c>
      <x:c r="DK38" s="114">
        <x:f t="shared" si="315"/>
        <x:v>0.73291709260107807</x:v>
      </x:c>
      <x:c r="DL38" s="114">
        <x:f t="shared" si="315"/>
        <x:v>0.74020387570940049</x:v>
      </x:c>
      <x:c r="DM38" s="114">
        <x:f t="shared" si="315"/>
        <x:v>0.74749065881772292</x:v>
      </x:c>
      <x:c r="DN38" s="114">
        <x:f t="shared" si="315"/>
        <x:v>0.75477744192604534</x:v>
      </x:c>
      <x:c r="DO38" s="114">
        <x:f t="shared" si="315"/>
        <x:v>0.76206422503436777</x:v>
      </x:c>
      <x:c r="DP38" s="114">
        <x:f t="shared" si="315"/>
        <x:v>0.77374951531601321</x:v>
      </x:c>
      <x:c r="DQ38" s="114">
        <x:f t="shared" si="315"/>
        <x:v>0.78543480559765866</x:v>
      </x:c>
      <x:c r="DR38" s="114">
        <x:f t="shared" si="315"/>
        <x:v>0.7971200958793041</x:v>
      </x:c>
      <x:c r="DS38" s="114">
        <x:f t="shared" si="315"/>
        <x:v>0.80880538616094955</x:v>
      </x:c>
      <x:c r="DT38" s="114">
        <x:f t="shared" si="315"/>
        <x:v>0.82049067644259499</x:v>
      </x:c>
      <x:c r="DU38" s="114">
        <x:f t="shared" si="315"/>
        <x:v>0.83217596672424043</x:v>
      </x:c>
      <x:c r="DV38" s="114">
        <x:f t="shared" si="315"/>
        <x:v>0.84386125700588588</x:v>
      </x:c>
      <x:c r="DW38" s="114">
        <x:f t="shared" si="315"/>
        <x:v>0.85554654728753132</x:v>
      </x:c>
      <x:c r="DX38" s="114">
        <x:f t="shared" si="315"/>
        <x:v>0.86723183756917677</x:v>
      </x:c>
      <x:c r="DY38" s="114">
        <x:f t="shared" si="315"/>
        <x:v>0.87891712785082221</x:v>
      </x:c>
      <x:c r="DZ38" s="114">
        <x:f t="shared" si="315"/>
        <x:v>0.88394021643343001</x:v>
      </x:c>
      <x:c r="EA38" s="114">
        <x:f t="shared" si="315"/>
        <x:v>0.88896330501603782</x:v>
      </x:c>
      <x:c r="EB38" s="114">
        <x:f t="shared" si="315"/>
        <x:v>0.89340477281539632</x:v>
      </x:c>
      <x:c r="EC38" s="114">
        <x:f t="shared" si="315"/>
        <x:v>0.89784624061475482</x:v>
      </x:c>
      <x:c r="ED38" s="114">
        <x:f t="shared" si="315"/>
        <x:v>0.90228770841411332</x:v>
      </x:c>
      <x:c r="EE38" s="114">
        <x:f t="shared" si="315"/>
        <x:v>0.90672917621347182</x:v>
      </x:c>
      <x:c r="EF38" s="114">
        <x:f t="shared" si="315"/>
        <x:v>0.91117064401283032</x:v>
      </x:c>
      <x:c r="EG38" s="114">
        <x:f t="shared" si="315"/>
        <x:v>0.91561211181218882</x:v>
      </x:c>
      <x:c r="EH38" s="114" t="n">
        <x:f t="shared" ref="EH38:FB38" si="316">EG38+EH37</x:f>
        <x:v>0.9200535796115473</x:v>
      </x:c>
      <x:c r="EI38" s="114">
        <x:f t="shared" si="316"/>
        <x:v>0.92449504741090582</x:v>
      </x:c>
      <x:c r="EJ38" s="114">
        <x:f t="shared" si="316"/>
        <x:v>0.92893651521026432</x:v>
      </x:c>
      <x:c r="EK38" s="114">
        <x:f t="shared" si="316"/>
        <x:v>0.93337798300962282</x:v>
      </x:c>
      <x:c r="EL38" s="114">
        <x:f t="shared" si="316"/>
        <x:v>0.93781945080898133</x:v>
      </x:c>
      <x:c r="EM38" s="114">
        <x:f t="shared" si="316"/>
        <x:v>0.94226091860833983</x:v>
      </x:c>
      <x:c r="EN38" s="114">
        <x:f t="shared" si="316"/>
        <x:v>0.94670238640769833</x:v>
      </x:c>
      <x:c r="EO38" s="114">
        <x:f t="shared" si="316"/>
        <x:v>0.95114385420705683</x:v>
      </x:c>
      <x:c r="EP38" s="114">
        <x:f t="shared" si="316"/>
        <x:v>0.95558532200641533</x:v>
      </x:c>
      <x:c r="EQ38" s="114">
        <x:f t="shared" si="316"/>
        <x:v>0.96002678980577383</x:v>
      </x:c>
      <x:c r="ER38" s="114">
        <x:f t="shared" si="316"/>
        <x:v>0.96446825760513233</x:v>
      </x:c>
      <x:c r="ES38" s="114">
        <x:f t="shared" si="316"/>
        <x:v>0.96890972540449083</x:v>
      </x:c>
      <x:c r="ET38" s="114">
        <x:f t="shared" si="316"/>
        <x:v>0.97335119320384933</x:v>
      </x:c>
      <x:c r="EU38" s="114">
        <x:f t="shared" si="316"/>
        <x:v>0.97779266100320783</x:v>
      </x:c>
      <x:c r="EV38" s="114">
        <x:f t="shared" si="316"/>
        <x:v>0.98096513800274954</x:v>
      </x:c>
      <x:c r="EW38" s="114">
        <x:f t="shared" si="316"/>
        <x:v>0.98413761500229124</x:v>
      </x:c>
      <x:c r="EX38" s="114">
        <x:f t="shared" si="316"/>
        <x:v>0.98731009200183295</x:v>
      </x:c>
      <x:c r="EY38" s="114">
        <x:f t="shared" si="316"/>
        <x:v>0.99048256900137466</x:v>
      </x:c>
      <x:c r="EZ38" s="114">
        <x:f t="shared" si="316"/>
        <x:v>0.99365504600091636</x:v>
      </x:c>
      <x:c r="FA38" s="114">
        <x:f t="shared" si="316"/>
        <x:v>0.99682752300045807</x:v>
      </x:c>
      <x:c r="FB38" s="114">
        <x:f t="shared" si="316"/>
        <x:v>0.99999999999999978</x:v>
      </x:c>
    </x:row>
    <x:row r="42" ht="28.049999237060547" customHeight="1">
      <x:c r="B42" s="115" t="s">
        <x:v>370</x:v>
      </x:c>
      <x:c r="C42" s="115" t="s">
        <x:v>371</x:v>
      </x:c>
      <x:c r="D42" s="115" t="s">
        <x:v>372</x:v>
      </x:c>
      <x:c r="E42" s="115" t="s">
        <x:v>373</x:v>
      </x:c>
      <x:c r="F42" s="115" t="s">
        <x:v>374</x:v>
      </x:c>
    </x:row>
    <x:row r="43" ht="22.049999237060547" customHeight="1">
      <x:c r="B43">
        <x:v>1</x:v>
      </x:c>
      <x:c r="C43" s="98" t="n">
        <x:f>SUM(I37:O37)</x:f>
        <x:v>0.015545137297754592</x:v>
      </x:c>
      <x:c r="D43" s="98" t="n">
        <x:f>O38</x:f>
        <x:v>0.015545137297754592</x:v>
      </x:c>
      <x:c r="E43">
        <x:v>1</x:v>
      </x:c>
      <x:c r="F43">
        <x:v>7</x:v>
      </x:c>
    </x:row>
    <x:row r="44" ht="22.049999237060547" customHeight="1">
      <x:c r="B44" s="109">
        <x:v>2</x:v>
      </x:c>
      <x:c r="C44" s="116" t="n">
        <x:f>SUM(P37:V37)</x:f>
        <x:v>0.03351289339515925</x:v>
      </x:c>
      <x:c r="D44" s="116" t="n">
        <x:f>V38</x:f>
        <x:v>0.04905803069291384</x:v>
      </x:c>
      <x:c r="E44" s="109">
        <x:v>8</x:v>
      </x:c>
      <x:c r="F44" s="109">
        <x:v>14</x:v>
      </x:c>
    </x:row>
    <x:row r="45" ht="22.049999237060547" customHeight="1">
      <x:c r="B45">
        <x:v>3</x:v>
      </x:c>
      <x:c r="C45" s="98" t="n">
        <x:f>SUM(W37:AC37)</x:f>
        <x:v>0.025639382296296535</x:v>
      </x:c>
      <x:c r="D45" s="98" t="n">
        <x:f>AC38</x:f>
        <x:v>0.07469741298921037</x:v>
      </x:c>
      <x:c r="E45">
        <x:v>15</x:v>
      </x:c>
      <x:c r="F45">
        <x:v>21</x:v>
      </x:c>
    </x:row>
    <x:row r="46" ht="22.049999237060547" customHeight="1">
      <x:c r="B46" s="109">
        <x:v>4</x:v>
      </x:c>
      <x:c r="C46" s="116" t="n">
        <x:f>SUM(AD37:AJ37)</x:f>
        <x:v>0.02461874196866618</x:v>
      </x:c>
      <x:c r="D46" s="116" t="n">
        <x:f>AJ38</x:f>
        <x:v>0.09931615495787652</x:v>
      </x:c>
      <x:c r="E46" s="109">
        <x:v>22</x:v>
      </x:c>
      <x:c r="F46" s="109">
        <x:v>28</x:v>
      </x:c>
    </x:row>
    <x:row r="47" ht="22.049999237060547" customHeight="1">
      <x:c r="B47">
        <x:v>5</x:v>
      </x:c>
      <x:c r="C47" s="98" t="n">
        <x:f>SUM(AK37:AQ37)</x:f>
        <x:v>0.04886495822905283</x:v>
      </x:c>
      <x:c r="D47" s="98" t="n">
        <x:f>AQ38</x:f>
        <x:v>0.14818111318692934</x:v>
      </x:c>
      <x:c r="E47">
        <x:v>29</x:v>
      </x:c>
      <x:c r="F47">
        <x:v>35</x:v>
      </x:c>
    </x:row>
    <x:row r="48" ht="22.049999237060547" customHeight="1">
      <x:c r="B48" s="109">
        <x:v>6</x:v>
      </x:c>
      <x:c r="C48" s="116" t="n">
        <x:f>SUM(AR37:AX37)</x:f>
        <x:v>0.04714788894703591</x:v>
      </x:c>
      <x:c r="D48" s="116" t="n">
        <x:f>AX38</x:f>
        <x:v>0.19532900213396517</x:v>
      </x:c>
      <x:c r="E48" s="109">
        <x:v>36</x:v>
      </x:c>
      <x:c r="F48" s="109">
        <x:v>42</x:v>
      </x:c>
    </x:row>
    <x:row r="49" ht="22.049999237060547" customHeight="1">
      <x:c r="B49">
        <x:v>7</x:v>
      </x:c>
      <x:c r="C49" s="98" t="n">
        <x:f>SUM(AY37:BE37)</x:f>
        <x:v>0.03248128374146211</x:v>
      </x:c>
      <x:c r="D49" s="98" t="n">
        <x:f>BE38</x:f>
        <x:v>0.22781028587542726</x:v>
      </x:c>
      <x:c r="E49">
        <x:v>43</x:v>
      </x:c>
      <x:c r="F49">
        <x:v>49</x:v>
      </x:c>
    </x:row>
    <x:row r="50" ht="22.049999237060547" customHeight="1">
      <x:c r="B50" s="109">
        <x:v>8</x:v>
      </x:c>
      <x:c r="C50" s="116" t="n">
        <x:f>SUM(BF37:BL37)</x:f>
        <x:v>0.07033866191970108</x:v>
      </x:c>
      <x:c r="D50" s="116" t="n">
        <x:f>BL38</x:f>
        <x:v>0.29814894779512824</x:v>
      </x:c>
      <x:c r="E50" s="109">
        <x:v>50</x:v>
      </x:c>
      <x:c r="F50" s="109">
        <x:v>56</x:v>
      </x:c>
    </x:row>
    <x:row r="51" ht="22.049999237060547" customHeight="1">
      <x:c r="B51">
        <x:v>9</x:v>
      </x:c>
      <x:c r="C51" s="98" t="n">
        <x:f>SUM(BM37:BS37)</x:f>
        <x:v>0.06405980119144136</x:v>
      </x:c>
      <x:c r="D51" s="98" t="n">
        <x:f>BS38</x:f>
        <x:v>0.36220874898656946</x:v>
      </x:c>
      <x:c r="E51">
        <x:v>57</x:v>
      </x:c>
      <x:c r="F51">
        <x:v>63</x:v>
      </x:c>
    </x:row>
    <x:row r="52" ht="22.049999237060547" customHeight="1">
      <x:c r="B52" s="109">
        <x:v>10</x:v>
      </x:c>
      <x:c r="C52" s="116" t="n">
        <x:f>SUM(BT37:BZ37)</x:f>
        <x:v>0.05152925141292726</x:v>
      </x:c>
      <x:c r="D52" s="116" t="n">
        <x:f>BZ38</x:f>
        <x:v>0.4137380003994967</x:v>
      </x:c>
      <x:c r="E52" s="109">
        <x:v>64</x:v>
      </x:c>
      <x:c r="F52" s="109">
        <x:v>70</x:v>
      </x:c>
    </x:row>
    <x:row r="53" ht="22.049999237060547" customHeight="1">
      <x:c r="B53">
        <x:v>11</x:v>
      </x:c>
      <x:c r="C53" s="98" t="n">
        <x:f>SUM(CA37:CG37)</x:f>
        <x:v>0.05325648889045554</x:v>
      </x:c>
      <x:c r="D53" s="98" t="n">
        <x:f>CG38</x:f>
        <x:v>0.46699448928995224</x:v>
      </x:c>
      <x:c r="E53">
        <x:v>71</x:v>
      </x:c>
      <x:c r="F53">
        <x:v>77</x:v>
      </x:c>
    </x:row>
    <x:row r="54" ht="22.049999237060547" customHeight="1">
      <x:c r="B54" s="109">
        <x:v>12</x:v>
      </x:c>
      <x:c r="C54" s="116" t="n">
        <x:f>SUM(CH37:CN37)</x:f>
        <x:v>0.058918479091026585</x:v>
      </x:c>
      <x:c r="D54" s="116" t="n">
        <x:f>CN38</x:f>
        <x:v>0.5259129683809789</x:v>
      </x:c>
      <x:c r="E54" s="109">
        <x:v>78</x:v>
      </x:c>
      <x:c r="F54" s="109">
        <x:v>84</x:v>
      </x:c>
    </x:row>
    <x:row r="55" ht="22.049999237060547" customHeight="1">
      <x:c r="B55">
        <x:v>13</x:v>
      </x:c>
      <x:c r="C55" s="98" t="n">
        <x:f>SUM(CO37:CU37)</x:f>
        <x:v>0.05968222355387923</x:v>
      </x:c>
      <x:c r="D55" s="98" t="n">
        <x:f>CU38</x:f>
        <x:v>0.5855951919348582</x:v>
      </x:c>
      <x:c r="E55">
        <x:v>85</x:v>
      </x:c>
      <x:c r="F55">
        <x:v>91</x:v>
      </x:c>
    </x:row>
    <x:row r="56" ht="22.049999237060547" customHeight="1">
      <x:c r="B56" s="109">
        <x:v>14</x:v>
      </x:c>
      <x:c r="C56" s="116" t="n">
        <x:f>SUM(CV37:DB37)</x:f>
        <x:v>0.06786126581832282</x:v>
      </x:c>
      <x:c r="D56" s="116" t="n">
        <x:f>DB38</x:f>
        <x:v>0.6534564577531811</x:v>
      </x:c>
      <x:c r="E56" s="109">
        <x:v>92</x:v>
      </x:c>
      <x:c r="F56" s="109">
        <x:v>98</x:v>
      </x:c>
    </x:row>
    <x:row r="57" ht="22.049999237060547" customHeight="1">
      <x:c r="B57">
        <x:v>15</x:v>
      </x:c>
      <x:c r="C57" s="98" t="n">
        <x:f>SUM(DC37:DI37)</x:f>
        <x:v>0.06488706863125243</x:v>
      </x:c>
      <x:c r="D57" s="98" t="n">
        <x:f>DI38</x:f>
        <x:v>0.7183435263844332</x:v>
      </x:c>
      <x:c r="E57">
        <x:v>99</x:v>
      </x:c>
      <x:c r="F57">
        <x:v>105</x:v>
      </x:c>
    </x:row>
    <x:row r="58" ht="22.049999237060547" customHeight="1">
      <x:c r="B58" s="109">
        <x:v>16</x:v>
      </x:c>
      <x:c r="C58" s="116" t="n">
        <x:f>SUM(DJ37:DP37)</x:f>
        <x:v>0.05540598893158025</x:v>
      </x:c>
      <x:c r="D58" s="116" t="n">
        <x:f>DP38</x:f>
        <x:v>0.7737495153160132</x:v>
      </x:c>
      <x:c r="E58" s="109">
        <x:v>106</x:v>
      </x:c>
      <x:c r="F58" s="109">
        <x:v>112</x:v>
      </x:c>
    </x:row>
    <x:row r="59" ht="22.049999237060547" customHeight="1">
      <x:c r="B59">
        <x:v>17</x:v>
      </x:c>
      <x:c r="C59" s="98" t="n">
        <x:f>SUM(DQ37:DW37)</x:f>
        <x:v>0.0817970319715182</x:v>
      </x:c>
      <x:c r="D59" s="98" t="n">
        <x:f>DW38</x:f>
        <x:v>0.8555465472875313</x:v>
      </x:c>
      <x:c r="E59">
        <x:v>113</x:v>
      </x:c>
      <x:c r="F59">
        <x:v>119</x:v>
      </x:c>
    </x:row>
    <x:row r="60" ht="22.049999237060547" customHeight="1">
      <x:c r="B60" s="109">
        <x:v>18</x:v>
      </x:c>
      <x:c r="C60" s="116" t="n">
        <x:f>SUM(DX37:ED37)</x:f>
        <x:v>0.046741161126581825</x:v>
      </x:c>
      <x:c r="D60" s="116" t="n">
        <x:f>ED38</x:f>
        <x:v>0.9022877084141133</x:v>
      </x:c>
      <x:c r="E60" s="109">
        <x:v>120</x:v>
      </x:c>
      <x:c r="F60" s="109">
        <x:v>126</x:v>
      </x:c>
    </x:row>
    <x:row r="61" ht="22.049999237060547" customHeight="1">
      <x:c r="B61">
        <x:v>19</x:v>
      </x:c>
      <x:c r="C61" s="98" t="n">
        <x:f>SUM(EE37:EK37)</x:f>
        <x:v>0.031090274595509185</x:v>
      </x:c>
      <x:c r="D61" s="98" t="n">
        <x:f>EK38</x:f>
        <x:v>0.9333779830096228</x:v>
      </x:c>
      <x:c r="E61">
        <x:v>127</x:v>
      </x:c>
      <x:c r="F61">
        <x:v>133</x:v>
      </x:c>
      <x:c r="H61" t="n">
        <x:f t="shared" ref="H61:AC61" si="317">SUM(H38:H59)</x:f>
        <x:v>0</x:v>
      </x:c>
      <x:c r="I61">
        <x:f t="shared" si="317"/>
        <x:v>1.8506115830660228E-3</x:v>
      </x:c>
      <x:c r="J61">
        <x:f t="shared" si="317"/>
        <x:v>3.7012231661320456E-3</x:v>
      </x:c>
      <x:c r="K61">
        <x:f t="shared" si="317"/>
        <x:v>5.5518347491980684E-3</x:v>
      </x:c>
      <x:c r="L61">
        <x:f t="shared" si="317"/>
        <x:v>7.4024463322640913E-3</x:v>
      </x:c>
      <x:c r="M61">
        <x:f t="shared" si="317"/>
        <x:v>9.2530579153301141E-3</x:v>
      </x:c>
      <x:c r="N61">
        <x:f t="shared" si="317"/>
        <x:v>1.1103669498396137E-2</x:v>
      </x:c>
      <x:c r="O61">
        <x:f t="shared" si="317"/>
        <x:v>1.5545137297754592E-2</x:v>
      </x:c>
      <x:c r="P61">
        <x:f t="shared" si="317"/>
        <x:v>1.9986605097113048E-2</x:v>
      </x:c>
      <x:c r="Q61">
        <x:f t="shared" si="317"/>
        <x:v>2.4428072896471503E-2</x:v>
      </x:c>
      <x:c r="R61">
        <x:f t="shared" si="317"/>
        <x:v>2.8869540695829959E-2</x:v>
      </x:c>
      <x:c r="S61">
        <x:f t="shared" si="317"/>
        <x:v>3.3311008495188414E-2</x:v>
      </x:c>
      <x:c r="T61">
        <x:f t="shared" si="317"/>
        <x:v>3.8560015894430227E-2</x:v>
      </x:c>
      <x:c r="U61">
        <x:f t="shared" si="317"/>
        <x:v>4.3809023293672034E-2</x:v>
      </x:c>
      <x:c r="V61">
        <x:f t="shared" si="317"/>
        <x:v>4.905803069291384E-2</x:v>
      </x:c>
      <x:c r="W61">
        <x:f t="shared" si="317"/>
        <x:v>5.4307038092155646E-2</x:v>
      </x:c>
      <x:c r="X61">
        <x:f t="shared" si="317"/>
        <x:v>5.9556045491397452E-2</x:v>
      </x:c>
      <x:c r="Y61">
        <x:f t="shared" si="317"/>
        <x:v>6.2584318990960036E-2</x:v>
      </x:c>
      <x:c r="Z61">
        <x:f t="shared" si="317"/>
        <x:v>6.561259249052262E-2</x:v>
      </x:c>
      <x:c r="AA61">
        <x:f t="shared" si="317"/>
        <x:v>6.8640865990085204E-2</x:v>
      </x:c>
      <x:c r="AB61">
        <x:f t="shared" si="317"/>
        <x:v>7.1669139489647787E-2</x:v>
      </x:c>
      <x:c r="AC61">
        <x:f t="shared" si="317"/>
        <x:v>7.4697412989210371E-2</x:v>
      </x:c>
    </x:row>
    <x:row r="62" ht="22.049999237060547" customHeight="1">
      <x:c r="B62" s="109">
        <x:v>20</x:v>
      </x:c>
      <x:c r="C62" s="116" t="n">
        <x:f>SUM(EL37:ER37)</x:f>
        <x:v>0.031090274595509185</x:v>
      </x:c>
      <x:c r="D62" s="116" t="n">
        <x:f>ER38</x:f>
        <x:v>0.9644682576051323</x:v>
      </x:c>
      <x:c r="E62" s="109">
        <x:v>134</x:v>
      </x:c>
      <x:c r="F62" s="109">
        <x:v>140</x:v>
      </x:c>
    </x:row>
    <x:row r="63" ht="22.049999237060547" customHeight="1">
      <x:c r="B63">
        <x:v>21</x:v>
      </x:c>
      <x:c r="C63" s="98" t="n">
        <x:f>SUM(ES37:EY37)</x:f>
        <x:v>0.02601431139624237</x:v>
      </x:c>
      <x:c r="D63" s="98" t="n">
        <x:f>EY38</x:f>
        <x:v>0.9904825690013747</x:v>
      </x:c>
      <x:c r="E63">
        <x:v>141</x:v>
      </x:c>
      <x:c r="F63">
        <x:v>147</x:v>
      </x:c>
    </x:row>
    <x:row r="64" ht="22.049999237060547" customHeight="1">
      <x:c r="B64" s="109">
        <x:v>22</x:v>
      </x:c>
      <x:c r="C64" s="116" t="n">
        <x:f>SUM(EZ37:FB37)</x:f>
        <x:v>0.00951743099862526</x:v>
      </x:c>
      <x:c r="D64" s="116" t="n">
        <x:f>FB38</x:f>
        <x:v>0.9999999999999998</x:v>
      </x:c>
      <x:c r="E64" s="109">
        <x:v>148</x:v>
      </x:c>
      <x:c r="F64" s="109">
        <x:v>150</x:v>
      </x:c>
    </x:row>
    <x:row r="67">
      <x:c r="B67" s="117" t="s">
        <x:v>375</x:v>
      </x:c>
      <x:c r="C67" s="117" t="s">
        <x:v>376</x:v>
      </x:c>
      <x:c r="D67" s="117"/>
      <x:c r="E67" s="117"/>
      <x:c r="F67" s="117"/>
      <x:c r="G67" s="117"/>
      <x:c r="H67" s="117"/>
      <x:c r="I67" s="117"/>
      <x:c r="J67" s="117"/>
      <x:c r="K67" s="117"/>
      <x:c r="L67" s="117"/>
      <x:c r="M67" s="117"/>
      <x:c r="N67" s="117"/>
      <x:c r="O67" s="117"/>
      <x:c r="P67" s="117"/>
      <x:c r="Q67" s="117"/>
    </x:row>
    <x:row r="68">
      <x:c r="B68" s="117"/>
      <x:c r="C68" s="117" t="s">
        <x:v>377</x:v>
      </x:c>
      <x:c r="D68" s="117"/>
      <x:c r="E68" s="117"/>
      <x:c r="F68" s="117"/>
      <x:c r="G68" s="117"/>
      <x:c r="H68" s="117"/>
      <x:c r="I68" s="117"/>
      <x:c r="J68" s="117"/>
      <x:c r="K68" s="117"/>
      <x:c r="L68" s="117"/>
      <x:c r="M68" s="117"/>
      <x:c r="N68" s="117"/>
      <x:c r="O68" s="117"/>
      <x:c r="P68" s="117"/>
      <x:c r="Q68" s="117"/>
    </x:row>
  </x:sheetData>
  <x:conditionalFormatting sqref="I9:FB33">
    <x:cfRule type="cellIs" dxfId="2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eb15285f39b04807"/>
</x:worksheet>
</file>

<file path=xl/worksheets/sheet9.xml><?xml version="1.0" encoding="utf-8"?>
<x:worksheet xmlns:x="http://schemas.openxmlformats.org/spreadsheetml/2006/main">
  <x:sheetPr>
    <x:tabColor rgb="FFD9662A"/>
  </x:sheetPr>
  <x:sheetViews>
    <x:sheetView showGridLines="0" workbookViewId="0"/>
  </x:sheetViews>
  <x:sheetFormatPr baseColWidth="10" defaultColWidth="8.796875" defaultRowHeight="13.800000190734863"/>
  <x:cols>
    <x:col min="1" max="1" width="3" customWidth="1"/>
    <x:col min="2" max="2" width="18" customWidth="1"/>
    <x:col min="3" max="3" width="28.69921875" customWidth="1"/>
    <x:col min="4" max="4" width="18.69921875" customWidth="1"/>
    <x:col min="5" max="5" width="16" customWidth="1"/>
    <x:col min="6" max="6" width="18" customWidth="1"/>
    <x:col min="7" max="7" width="37.69921875" customWidth="1"/>
    <x:col min="8" max="8" width="25.8984375" customWidth="1"/>
    <x:col min="9" max="157" width="14" customWidth="1"/>
  </x:cols>
  <x:sheetData>
    <x:row r="2" ht="31.049999237060547" customHeight="1">
      <x:c r="B2" s="99" t="s">
        <x:v>378</x:v>
      </x:c>
      <x:c r="C2" s="99"/>
      <x:c r="D2" s="99"/>
      <x:c r="E2" s="99"/>
      <x:c r="F2" s="99"/>
      <x:c r="G2" s="99"/>
      <x:c r="H2" s="99"/>
    </x:row>
    <x:row r="3" ht="25.049999237060547" customHeight="1">
      <x:c r="B3" s="100" t="s">
        <x:v>325</x:v>
      </x:c>
      <x:c r="C3" s="100"/>
      <x:c r="D3" s="100"/>
      <x:c r="E3" s="100"/>
      <x:c r="F3" s="100"/>
      <x:c r="G3" s="100"/>
      <x:c r="H3" s="100"/>
    </x:row>
    <x:row r="4">
      <x:c r="B4" t="s">
        <x:v>379</x:v>
      </x:c>
      <x:c r="F4" s="101" t="s">
        <x:v>327</x:v>
      </x:c>
      <x:c r="G4" s="101"/>
      <x:c r="H4" s="101"/>
    </x:row>
    <x:row r="5" ht="24" customHeight="1">
      <x:c r="B5" s="102" t="s">
        <x:v>328</x:v>
      </x:c>
      <x:c r="C5" s="102"/>
      <x:c r="D5" s="102"/>
      <x:c r="E5" s="102"/>
      <x:c r="F5" s="102"/>
      <x:c r="G5" s="102"/>
      <x:c r="H5" s="103" t="s">
        <x:v>329</x:v>
      </x:c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 t="s">
        <x:v>330</x:v>
      </x:c>
      <x:c r="AM5" s="103"/>
      <x:c r="AN5" s="103"/>
      <x:c r="AO5" s="103"/>
      <x:c r="AP5" s="103"/>
      <x:c r="AQ5" s="103"/>
      <x:c r="AR5" s="103"/>
      <x:c r="AS5" s="103"/>
      <x:c r="AT5" s="103"/>
      <x:c r="AU5" s="103"/>
      <x:c r="AV5" s="103"/>
      <x:c r="AW5" s="103"/>
      <x:c r="AX5" s="103"/>
      <x:c r="AY5" s="103"/>
      <x:c r="AZ5" s="103"/>
      <x:c r="BA5" s="103"/>
      <x:c r="BB5" s="103"/>
      <x:c r="BC5" s="103"/>
      <x:c r="BD5" s="103"/>
      <x:c r="BE5" s="103"/>
      <x:c r="BF5" s="103"/>
      <x:c r="BG5" s="103"/>
      <x:c r="BH5" s="103"/>
      <x:c r="BI5" s="103"/>
      <x:c r="BJ5" s="103"/>
      <x:c r="BK5" s="103"/>
      <x:c r="BL5" s="103"/>
      <x:c r="BM5" s="103"/>
      <x:c r="BN5" s="103"/>
      <x:c r="BO5" s="103"/>
      <x:c r="BP5" s="103" t="s">
        <x:v>331</x:v>
      </x:c>
      <x:c r="BQ5" s="103"/>
      <x:c r="BR5" s="103"/>
      <x:c r="BS5" s="103"/>
      <x:c r="BT5" s="103"/>
      <x:c r="BU5" s="103"/>
      <x:c r="BV5" s="103"/>
      <x:c r="BW5" s="103"/>
      <x:c r="BX5" s="103"/>
      <x:c r="BY5" s="103"/>
      <x:c r="BZ5" s="103"/>
      <x:c r="CA5" s="103"/>
      <x:c r="CB5" s="103"/>
      <x:c r="CC5" s="103"/>
      <x:c r="CD5" s="103"/>
      <x:c r="CE5" s="103"/>
      <x:c r="CF5" s="103"/>
      <x:c r="CG5" s="103"/>
      <x:c r="CH5" s="103"/>
      <x:c r="CI5" s="103"/>
      <x:c r="CJ5" s="103"/>
      <x:c r="CK5" s="103"/>
      <x:c r="CL5" s="103"/>
      <x:c r="CM5" s="103"/>
      <x:c r="CN5" s="103"/>
      <x:c r="CO5" s="103"/>
      <x:c r="CP5" s="103"/>
      <x:c r="CQ5" s="103"/>
      <x:c r="CR5" s="103"/>
      <x:c r="CS5" s="103"/>
      <x:c r="CT5" s="103" t="s">
        <x:v>332</x:v>
      </x:c>
      <x:c r="CU5" s="103"/>
      <x:c r="CV5" s="103"/>
      <x:c r="CW5" s="103"/>
      <x:c r="CX5" s="103"/>
      <x:c r="CY5" s="103"/>
      <x:c r="CZ5" s="103"/>
      <x:c r="DA5" s="103"/>
      <x:c r="DB5" s="103"/>
      <x:c r="DC5" s="103"/>
      <x:c r="DD5" s="103"/>
      <x:c r="DE5" s="103"/>
      <x:c r="DF5" s="103"/>
      <x:c r="DG5" s="103"/>
      <x:c r="DH5" s="103"/>
      <x:c r="DI5" s="103"/>
      <x:c r="DJ5" s="103"/>
      <x:c r="DK5" s="103"/>
      <x:c r="DL5" s="103"/>
      <x:c r="DM5" s="103"/>
      <x:c r="DN5" s="103"/>
      <x:c r="DO5" s="103"/>
      <x:c r="DP5" s="103"/>
      <x:c r="DQ5" s="103"/>
      <x:c r="DR5" s="103"/>
      <x:c r="DS5" s="103"/>
      <x:c r="DT5" s="103"/>
      <x:c r="DU5" s="103"/>
      <x:c r="DV5" s="103"/>
      <x:c r="DW5" s="103"/>
      <x:c r="DX5" s="103" t="s">
        <x:v>333</x:v>
      </x:c>
      <x:c r="DY5" s="103"/>
      <x:c r="DZ5" s="103"/>
      <x:c r="EA5" s="103"/>
      <x:c r="EB5" s="103"/>
      <x:c r="EC5" s="103"/>
      <x:c r="ED5" s="103"/>
      <x:c r="EE5" s="103"/>
      <x:c r="EF5" s="103"/>
      <x:c r="EG5" s="103"/>
      <x:c r="EH5" s="103"/>
      <x:c r="EI5" s="103"/>
      <x:c r="EJ5" s="103"/>
      <x:c r="EK5" s="103"/>
      <x:c r="EL5" s="103"/>
      <x:c r="EM5" s="103"/>
      <x:c r="EN5" s="103"/>
      <x:c r="EO5" s="103"/>
      <x:c r="EP5" s="103"/>
      <x:c r="EQ5" s="103"/>
      <x:c r="ER5" s="103"/>
      <x:c r="ES5" s="103"/>
      <x:c r="ET5" s="103"/>
      <x:c r="EU5" s="103"/>
      <x:c r="EV5" s="103"/>
      <x:c r="EW5" s="103"/>
      <x:c r="EX5" s="103"/>
      <x:c r="EY5" s="103"/>
      <x:c r="EZ5" s="103"/>
      <x:c r="FA5" s="103"/>
    </x:row>
    <x:row r="6" ht="22.950000762939453" customHeight="1">
      <x:c r="H6" s="104" t="s">
        <x:v>334</x:v>
      </x:c>
      <x:c r="I6" s="104"/>
      <x:c r="J6" s="104"/>
      <x:c r="K6" s="104"/>
      <x:c r="L6" s="104"/>
      <x:c r="M6" s="104"/>
      <x:c r="N6" s="104"/>
      <x:c r="O6" s="104" t="s">
        <x:v>335</x:v>
      </x:c>
      <x:c r="P6" s="104"/>
      <x:c r="Q6" s="104"/>
      <x:c r="R6" s="104"/>
      <x:c r="S6" s="104"/>
      <x:c r="T6" s="104"/>
      <x:c r="U6" s="104"/>
      <x:c r="V6" s="104" t="s">
        <x:v>336</x:v>
      </x:c>
      <x:c r="W6" s="104"/>
      <x:c r="X6" s="104"/>
      <x:c r="Y6" s="104"/>
      <x:c r="Z6" s="104"/>
      <x:c r="AA6" s="104"/>
      <x:c r="AB6" s="104"/>
      <x:c r="AC6" s="104" t="s">
        <x:v>337</x:v>
      </x:c>
      <x:c r="AD6" s="104"/>
      <x:c r="AE6" s="104"/>
      <x:c r="AF6" s="104"/>
      <x:c r="AG6" s="104"/>
      <x:c r="AH6" s="104"/>
      <x:c r="AI6" s="104"/>
      <x:c r="AJ6" s="104" t="s">
        <x:v>338</x:v>
      </x:c>
      <x:c r="AK6" s="104"/>
      <x:c r="AL6" s="104"/>
      <x:c r="AM6" s="104"/>
      <x:c r="AN6" s="104"/>
      <x:c r="AO6" s="104"/>
      <x:c r="AP6" s="104"/>
      <x:c r="AQ6" s="104" t="s">
        <x:v>339</x:v>
      </x:c>
      <x:c r="AR6" s="104"/>
      <x:c r="AS6" s="104"/>
      <x:c r="AT6" s="104"/>
      <x:c r="AU6" s="104"/>
      <x:c r="AV6" s="104"/>
      <x:c r="AW6" s="104"/>
      <x:c r="AX6" s="104" t="s">
        <x:v>340</x:v>
      </x:c>
      <x:c r="AY6" s="104"/>
      <x:c r="AZ6" s="104"/>
      <x:c r="BA6" s="104"/>
      <x:c r="BB6" s="104"/>
      <x:c r="BC6" s="104"/>
      <x:c r="BD6" s="104"/>
      <x:c r="BE6" s="104" t="s">
        <x:v>341</x:v>
      </x:c>
      <x:c r="BF6" s="104"/>
      <x:c r="BG6" s="104"/>
      <x:c r="BH6" s="104"/>
      <x:c r="BI6" s="104"/>
      <x:c r="BJ6" s="104"/>
      <x:c r="BK6" s="104"/>
      <x:c r="BL6" s="104" t="s">
        <x:v>342</x:v>
      </x:c>
      <x:c r="BM6" s="104"/>
      <x:c r="BN6" s="104"/>
      <x:c r="BO6" s="104"/>
      <x:c r="BP6" s="104"/>
      <x:c r="BQ6" s="104"/>
      <x:c r="BR6" s="104"/>
      <x:c r="BS6" s="104" t="s">
        <x:v>343</x:v>
      </x:c>
      <x:c r="BT6" s="104"/>
      <x:c r="BU6" s="104"/>
      <x:c r="BV6" s="104"/>
      <x:c r="BW6" s="104"/>
      <x:c r="BX6" s="104"/>
      <x:c r="BY6" s="104"/>
      <x:c r="BZ6" s="104" t="s">
        <x:v>344</x:v>
      </x:c>
      <x:c r="CA6" s="104"/>
      <x:c r="CB6" s="104"/>
      <x:c r="CC6" s="104"/>
      <x:c r="CD6" s="104"/>
      <x:c r="CE6" s="104"/>
      <x:c r="CF6" s="104"/>
      <x:c r="CG6" s="104" t="s">
        <x:v>345</x:v>
      </x:c>
      <x:c r="CH6" s="104"/>
      <x:c r="CI6" s="104"/>
      <x:c r="CJ6" s="104"/>
      <x:c r="CK6" s="104"/>
      <x:c r="CL6" s="104"/>
      <x:c r="CM6" s="104"/>
      <x:c r="CN6" s="104" t="s">
        <x:v>346</x:v>
      </x:c>
      <x:c r="CO6" s="104"/>
      <x:c r="CP6" s="104"/>
      <x:c r="CQ6" s="104"/>
      <x:c r="CR6" s="104"/>
      <x:c r="CS6" s="104"/>
      <x:c r="CT6" s="104"/>
      <x:c r="CU6" s="104" t="s">
        <x:v>347</x:v>
      </x:c>
      <x:c r="CV6" s="104"/>
      <x:c r="CW6" s="104"/>
      <x:c r="CX6" s="104"/>
      <x:c r="CY6" s="104"/>
      <x:c r="CZ6" s="104"/>
      <x:c r="DA6" s="104"/>
      <x:c r="DB6" s="104" t="s">
        <x:v>348</x:v>
      </x:c>
      <x:c r="DC6" s="104"/>
      <x:c r="DD6" s="104"/>
      <x:c r="DE6" s="104"/>
      <x:c r="DF6" s="104"/>
      <x:c r="DG6" s="104"/>
      <x:c r="DH6" s="104"/>
      <x:c r="DI6" s="104" t="s">
        <x:v>349</x:v>
      </x:c>
      <x:c r="DJ6" s="104"/>
      <x:c r="DK6" s="104"/>
      <x:c r="DL6" s="104"/>
      <x:c r="DM6" s="104"/>
      <x:c r="DN6" s="104"/>
      <x:c r="DO6" s="104"/>
      <x:c r="DP6" s="104" t="s">
        <x:v>350</x:v>
      </x:c>
      <x:c r="DQ6" s="104"/>
      <x:c r="DR6" s="104"/>
      <x:c r="DS6" s="104"/>
      <x:c r="DT6" s="104"/>
      <x:c r="DU6" s="104"/>
      <x:c r="DV6" s="104"/>
      <x:c r="DW6" s="104" t="s">
        <x:v>351</x:v>
      </x:c>
      <x:c r="DX6" s="104"/>
      <x:c r="DY6" s="104"/>
      <x:c r="DZ6" s="104"/>
      <x:c r="EA6" s="104"/>
      <x:c r="EB6" s="104"/>
      <x:c r="EC6" s="104"/>
      <x:c r="ED6" s="104" t="s">
        <x:v>352</x:v>
      </x:c>
      <x:c r="EE6" s="104"/>
      <x:c r="EF6" s="104"/>
      <x:c r="EG6" s="104"/>
      <x:c r="EH6" s="104"/>
      <x:c r="EI6" s="104"/>
      <x:c r="EJ6" s="104"/>
      <x:c r="EK6" s="104" t="s">
        <x:v>353</x:v>
      </x:c>
      <x:c r="EL6" s="104"/>
      <x:c r="EM6" s="104"/>
      <x:c r="EN6" s="104"/>
      <x:c r="EO6" s="104"/>
      <x:c r="EP6" s="104"/>
      <x:c r="EQ6" s="104"/>
      <x:c r="ER6" s="104" t="s">
        <x:v>354</x:v>
      </x:c>
      <x:c r="ES6" s="104"/>
      <x:c r="ET6" s="104"/>
      <x:c r="EU6" s="104"/>
      <x:c r="EV6" s="104"/>
      <x:c r="EW6" s="104"/>
      <x:c r="EX6" s="104"/>
      <x:c r="EY6" s="104" t="s">
        <x:v>355</x:v>
      </x:c>
      <x:c r="EZ6" s="104"/>
      <x:c r="FA6" s="104"/>
    </x:row>
    <x:row r="7" ht="24" customHeight="1">
      <x:c r="B7" s="106" t="s">
        <x:v>55</x:v>
      </x:c>
      <x:c r="C7" s="106" t="s">
        <x:v>57</x:v>
      </x:c>
      <x:c r="D7" s="106" t="s">
        <x:v>59</x:v>
      </x:c>
      <x:c r="E7" s="106" t="s">
        <x:v>303</x:v>
      </x:c>
      <x:c r="F7" s="106" t="s">
        <x:v>356</x:v>
      </x:c>
      <x:c r="G7" s="106" t="s">
        <x:v>357</x:v>
      </x:c>
      <x:c r="H7" s="105">
        <x:v>1</x:v>
      </x:c>
      <x:c r="I7" s="105">
        <x:v>2</x:v>
      </x:c>
      <x:c r="J7" s="105">
        <x:v>3</x:v>
      </x:c>
      <x:c r="K7" s="105">
        <x:v>4</x:v>
      </x:c>
      <x:c r="L7" s="105">
        <x:v>5</x:v>
      </x:c>
      <x:c r="M7" s="105">
        <x:v>6</x:v>
      </x:c>
      <x:c r="N7" s="105">
        <x:v>7</x:v>
      </x:c>
      <x:c r="O7" s="105">
        <x:v>8</x:v>
      </x:c>
      <x:c r="P7" s="105">
        <x:v>9</x:v>
      </x:c>
      <x:c r="Q7" s="105">
        <x:v>10</x:v>
      </x:c>
      <x:c r="R7" s="105">
        <x:v>11</x:v>
      </x:c>
      <x:c r="S7" s="105">
        <x:v>12</x:v>
      </x:c>
      <x:c r="T7" s="105">
        <x:v>13</x:v>
      </x:c>
      <x:c r="U7" s="105">
        <x:v>14</x:v>
      </x:c>
      <x:c r="V7" s="105">
        <x:v>15</x:v>
      </x:c>
      <x:c r="W7" s="105">
        <x:v>16</x:v>
      </x:c>
      <x:c r="X7" s="105">
        <x:v>17</x:v>
      </x:c>
      <x:c r="Y7" s="105">
        <x:v>18</x:v>
      </x:c>
      <x:c r="Z7" s="105">
        <x:v>19</x:v>
      </x:c>
      <x:c r="AA7" s="105">
        <x:v>20</x:v>
      </x:c>
      <x:c r="AB7" s="105">
        <x:v>21</x:v>
      </x:c>
      <x:c r="AC7" s="105">
        <x:v>22</x:v>
      </x:c>
      <x:c r="AD7" s="105">
        <x:v>23</x:v>
      </x:c>
      <x:c r="AE7" s="105">
        <x:v>24</x:v>
      </x:c>
      <x:c r="AF7" s="105">
        <x:v>25</x:v>
      </x:c>
      <x:c r="AG7" s="105">
        <x:v>26</x:v>
      </x:c>
      <x:c r="AH7" s="105">
        <x:v>27</x:v>
      </x:c>
      <x:c r="AI7" s="105">
        <x:v>28</x:v>
      </x:c>
      <x:c r="AJ7" s="105">
        <x:v>29</x:v>
      </x:c>
      <x:c r="AK7" s="105">
        <x:v>30</x:v>
      </x:c>
      <x:c r="AL7" s="105">
        <x:v>31</x:v>
      </x:c>
      <x:c r="AM7" s="105">
        <x:v>32</x:v>
      </x:c>
      <x:c r="AN7" s="105">
        <x:v>33</x:v>
      </x:c>
      <x:c r="AO7" s="105">
        <x:v>34</x:v>
      </x:c>
      <x:c r="AP7" s="105">
        <x:v>35</x:v>
      </x:c>
      <x:c r="AQ7" s="105">
        <x:v>36</x:v>
      </x:c>
      <x:c r="AR7" s="105">
        <x:v>37</x:v>
      </x:c>
      <x:c r="AS7" s="105">
        <x:v>38</x:v>
      </x:c>
      <x:c r="AT7" s="105">
        <x:v>39</x:v>
      </x:c>
      <x:c r="AU7" s="105">
        <x:v>40</x:v>
      </x:c>
      <x:c r="AV7" s="105">
        <x:v>41</x:v>
      </x:c>
      <x:c r="AW7" s="105">
        <x:v>42</x:v>
      </x:c>
      <x:c r="AX7" s="105">
        <x:v>43</x:v>
      </x:c>
      <x:c r="AY7" s="105">
        <x:v>44</x:v>
      </x:c>
      <x:c r="AZ7" s="105">
        <x:v>45</x:v>
      </x:c>
      <x:c r="BA7" s="105">
        <x:v>46</x:v>
      </x:c>
      <x:c r="BB7" s="105">
        <x:v>47</x:v>
      </x:c>
      <x:c r="BC7" s="105">
        <x:v>48</x:v>
      </x:c>
      <x:c r="BD7" s="105">
        <x:v>49</x:v>
      </x:c>
      <x:c r="BE7" s="105">
        <x:v>50</x:v>
      </x:c>
      <x:c r="BF7" s="105">
        <x:v>51</x:v>
      </x:c>
      <x:c r="BG7" s="105">
        <x:v>52</x:v>
      </x:c>
      <x:c r="BH7" s="105">
        <x:v>53</x:v>
      </x:c>
      <x:c r="BI7" s="105">
        <x:v>54</x:v>
      </x:c>
      <x:c r="BJ7" s="105">
        <x:v>55</x:v>
      </x:c>
      <x:c r="BK7" s="105">
        <x:v>56</x:v>
      </x:c>
      <x:c r="BL7" s="105">
        <x:v>57</x:v>
      </x:c>
      <x:c r="BM7" s="105">
        <x:v>58</x:v>
      </x:c>
      <x:c r="BN7" s="105">
        <x:v>59</x:v>
      </x:c>
      <x:c r="BO7" s="105">
        <x:v>60</x:v>
      </x:c>
      <x:c r="BP7" s="105">
        <x:v>61</x:v>
      </x:c>
      <x:c r="BQ7" s="105">
        <x:v>62</x:v>
      </x:c>
      <x:c r="BR7" s="105">
        <x:v>63</x:v>
      </x:c>
      <x:c r="BS7" s="105">
        <x:v>64</x:v>
      </x:c>
      <x:c r="BT7" s="105">
        <x:v>65</x:v>
      </x:c>
      <x:c r="BU7" s="105">
        <x:v>66</x:v>
      </x:c>
      <x:c r="BV7" s="105">
        <x:v>67</x:v>
      </x:c>
      <x:c r="BW7" s="105">
        <x:v>68</x:v>
      </x:c>
      <x:c r="BX7" s="105">
        <x:v>69</x:v>
      </x:c>
      <x:c r="BY7" s="105">
        <x:v>70</x:v>
      </x:c>
      <x:c r="BZ7" s="105">
        <x:v>71</x:v>
      </x:c>
      <x:c r="CA7" s="105">
        <x:v>72</x:v>
      </x:c>
      <x:c r="CB7" s="105">
        <x:v>73</x:v>
      </x:c>
      <x:c r="CC7" s="105">
        <x:v>74</x:v>
      </x:c>
      <x:c r="CD7" s="105">
        <x:v>75</x:v>
      </x:c>
      <x:c r="CE7" s="105">
        <x:v>76</x:v>
      </x:c>
      <x:c r="CF7" s="105">
        <x:v>77</x:v>
      </x:c>
      <x:c r="CG7" s="105">
        <x:v>78</x:v>
      </x:c>
      <x:c r="CH7" s="105">
        <x:v>79</x:v>
      </x:c>
      <x:c r="CI7" s="105">
        <x:v>80</x:v>
      </x:c>
      <x:c r="CJ7" s="105">
        <x:v>81</x:v>
      </x:c>
      <x:c r="CK7" s="105">
        <x:v>82</x:v>
      </x:c>
      <x:c r="CL7" s="105">
        <x:v>83</x:v>
      </x:c>
      <x:c r="CM7" s="105">
        <x:v>84</x:v>
      </x:c>
      <x:c r="CN7" s="105">
        <x:v>85</x:v>
      </x:c>
      <x:c r="CO7" s="105">
        <x:v>86</x:v>
      </x:c>
      <x:c r="CP7" s="105">
        <x:v>87</x:v>
      </x:c>
      <x:c r="CQ7" s="105">
        <x:v>88</x:v>
      </x:c>
      <x:c r="CR7" s="105">
        <x:v>89</x:v>
      </x:c>
      <x:c r="CS7" s="105">
        <x:v>90</x:v>
      </x:c>
      <x:c r="CT7" s="105">
        <x:v>91</x:v>
      </x:c>
      <x:c r="CU7" s="105">
        <x:v>92</x:v>
      </x:c>
      <x:c r="CV7" s="105">
        <x:v>93</x:v>
      </x:c>
      <x:c r="CW7" s="105">
        <x:v>94</x:v>
      </x:c>
      <x:c r="CX7" s="105">
        <x:v>95</x:v>
      </x:c>
      <x:c r="CY7" s="105">
        <x:v>96</x:v>
      </x:c>
      <x:c r="CZ7" s="105">
        <x:v>97</x:v>
      </x:c>
      <x:c r="DA7" s="105">
        <x:v>98</x:v>
      </x:c>
      <x:c r="DB7" s="105">
        <x:v>99</x:v>
      </x:c>
      <x:c r="DC7" s="105">
        <x:v>100</x:v>
      </x:c>
      <x:c r="DD7" s="105">
        <x:v>101</x:v>
      </x:c>
      <x:c r="DE7" s="105">
        <x:v>102</x:v>
      </x:c>
      <x:c r="DF7" s="105">
        <x:v>103</x:v>
      </x:c>
      <x:c r="DG7" s="105">
        <x:v>104</x:v>
      </x:c>
      <x:c r="DH7" s="105">
        <x:v>105</x:v>
      </x:c>
      <x:c r="DI7" s="105">
        <x:v>106</x:v>
      </x:c>
      <x:c r="DJ7" s="105">
        <x:v>107</x:v>
      </x:c>
      <x:c r="DK7" s="105">
        <x:v>108</x:v>
      </x:c>
      <x:c r="DL7" s="105">
        <x:v>109</x:v>
      </x:c>
      <x:c r="DM7" s="105">
        <x:v>110</x:v>
      </x:c>
      <x:c r="DN7" s="105">
        <x:v>111</x:v>
      </x:c>
      <x:c r="DO7" s="105">
        <x:v>112</x:v>
      </x:c>
      <x:c r="DP7" s="105">
        <x:v>113</x:v>
      </x:c>
      <x:c r="DQ7" s="105">
        <x:v>114</x:v>
      </x:c>
      <x:c r="DR7" s="105">
        <x:v>115</x:v>
      </x:c>
      <x:c r="DS7" s="105">
        <x:v>116</x:v>
      </x:c>
      <x:c r="DT7" s="105">
        <x:v>117</x:v>
      </x:c>
      <x:c r="DU7" s="105">
        <x:v>118</x:v>
      </x:c>
      <x:c r="DV7" s="105">
        <x:v>119</x:v>
      </x:c>
      <x:c r="DW7" s="105">
        <x:v>120</x:v>
      </x:c>
      <x:c r="DX7" s="105">
        <x:v>121</x:v>
      </x:c>
      <x:c r="DY7" s="105">
        <x:v>122</x:v>
      </x:c>
      <x:c r="DZ7" s="105">
        <x:v>123</x:v>
      </x:c>
      <x:c r="EA7" s="105">
        <x:v>124</x:v>
      </x:c>
      <x:c r="EB7" s="105">
        <x:v>125</x:v>
      </x:c>
      <x:c r="EC7" s="105">
        <x:v>126</x:v>
      </x:c>
      <x:c r="ED7" s="105">
        <x:v>127</x:v>
      </x:c>
      <x:c r="EE7" s="105">
        <x:v>128</x:v>
      </x:c>
      <x:c r="EF7" s="105">
        <x:v>129</x:v>
      </x:c>
      <x:c r="EG7" s="105">
        <x:v>130</x:v>
      </x:c>
      <x:c r="EH7" s="105">
        <x:v>131</x:v>
      </x:c>
      <x:c r="EI7" s="105">
        <x:v>132</x:v>
      </x:c>
      <x:c r="EJ7" s="105">
        <x:v>133</x:v>
      </x:c>
      <x:c r="EK7" s="105">
        <x:v>134</x:v>
      </x:c>
      <x:c r="EL7" s="105">
        <x:v>135</x:v>
      </x:c>
      <x:c r="EM7" s="105">
        <x:v>136</x:v>
      </x:c>
      <x:c r="EN7" s="105">
        <x:v>137</x:v>
      </x:c>
      <x:c r="EO7" s="105">
        <x:v>138</x:v>
      </x:c>
      <x:c r="EP7" s="105">
        <x:v>139</x:v>
      </x:c>
      <x:c r="EQ7" s="105">
        <x:v>140</x:v>
      </x:c>
      <x:c r="ER7" s="105">
        <x:v>141</x:v>
      </x:c>
      <x:c r="ES7" s="105">
        <x:v>142</x:v>
      </x:c>
      <x:c r="ET7" s="105">
        <x:v>143</x:v>
      </x:c>
      <x:c r="EU7" s="105">
        <x:v>144</x:v>
      </x:c>
      <x:c r="EV7" s="105">
        <x:v>145</x:v>
      </x:c>
      <x:c r="EW7" s="105">
        <x:v>146</x:v>
      </x:c>
      <x:c r="EX7" s="105">
        <x:v>147</x:v>
      </x:c>
      <x:c r="EY7" s="105">
        <x:v>148</x:v>
      </x:c>
      <x:c r="EZ7" s="105">
        <x:v>149</x:v>
      </x:c>
      <x:c r="FA7" s="105">
        <x:v>150</x:v>
      </x:c>
      <x:c r="FB7" s="107" t="s">
        <x:v>358</x:v>
      </x:c>
      <x:c r="FC7" s="107" t="s">
        <x:v>359</x:v>
      </x:c>
      <x:c r="FD7" s="107" t="s">
        <x:v>210</x:v>
      </x:c>
    </x:row>
    <x:row r="8" ht="22.950000762939453" customHeight="1">
      <x:c r="B8" s="107" t="s">
        <x:v>380</x:v>
      </x:c>
      <x:c r="C8" s="107"/>
      <x:c r="D8" s="107"/>
      <x:c r="E8" s="107"/>
      <x:c r="F8" s="107"/>
      <x:c r="G8" s="107"/>
      <x:c r="H8" s="107"/>
      <x:c r="I8" s="107"/>
      <x:c r="J8" s="107"/>
      <x:c r="K8" s="107"/>
      <x:c r="L8" s="107"/>
      <x:c r="M8" s="107"/>
      <x:c r="N8" s="107"/>
      <x:c r="O8" s="107"/>
      <x:c r="P8" s="107"/>
      <x:c r="Q8" s="107"/>
      <x:c r="R8" s="107"/>
      <x:c r="S8" s="107"/>
      <x:c r="T8" s="107"/>
      <x:c r="U8" s="107"/>
      <x:c r="V8" s="107"/>
      <x:c r="W8" s="107"/>
      <x:c r="X8" s="107"/>
      <x:c r="Y8" s="107"/>
      <x:c r="Z8" s="107"/>
      <x:c r="AA8" s="107"/>
      <x:c r="AB8" s="107"/>
      <x:c r="AC8" s="107"/>
      <x:c r="AD8" s="107"/>
      <x:c r="AE8" s="107"/>
      <x:c r="AF8" s="107"/>
      <x:c r="AG8" s="107"/>
      <x:c r="AH8" s="107"/>
      <x:c r="AI8" s="107"/>
      <x:c r="AJ8" s="107"/>
      <x:c r="AK8" s="107"/>
      <x:c r="AL8" s="107"/>
      <x:c r="AM8" s="107"/>
      <x:c r="AN8" s="107"/>
      <x:c r="AO8" s="107"/>
      <x:c r="AP8" s="107"/>
      <x:c r="AQ8" s="107"/>
      <x:c r="AR8" s="107"/>
      <x:c r="AS8" s="107"/>
      <x:c r="AT8" s="107"/>
      <x:c r="AU8" s="107"/>
      <x:c r="AV8" s="107"/>
      <x:c r="AW8" s="107"/>
      <x:c r="AX8" s="107"/>
      <x:c r="AY8" s="107"/>
      <x:c r="AZ8" s="107"/>
      <x:c r="BA8" s="107"/>
      <x:c r="BB8" s="107"/>
      <x:c r="BC8" s="107"/>
      <x:c r="BD8" s="107"/>
      <x:c r="BE8" s="107"/>
      <x:c r="BF8" s="107"/>
      <x:c r="BG8" s="107"/>
      <x:c r="BH8" s="107"/>
      <x:c r="BI8" s="107"/>
      <x:c r="BJ8" s="107"/>
      <x:c r="BK8" s="107"/>
      <x:c r="BL8" s="107"/>
      <x:c r="BM8" s="107"/>
      <x:c r="BN8" s="107"/>
      <x:c r="BO8" s="107"/>
      <x:c r="BP8" s="107"/>
      <x:c r="BQ8" s="107"/>
      <x:c r="BR8" s="107"/>
      <x:c r="BS8" s="107"/>
      <x:c r="BT8" s="107"/>
      <x:c r="BU8" s="107"/>
      <x:c r="BV8" s="107"/>
      <x:c r="BW8" s="107"/>
      <x:c r="BX8" s="107"/>
      <x:c r="BY8" s="107"/>
      <x:c r="BZ8" s="107"/>
      <x:c r="CA8" s="107"/>
      <x:c r="CB8" s="107"/>
      <x:c r="CC8" s="107"/>
      <x:c r="CD8" s="107"/>
      <x:c r="CE8" s="107"/>
      <x:c r="CF8" s="107"/>
      <x:c r="CG8" s="107"/>
      <x:c r="CH8" s="107"/>
      <x:c r="CI8" s="107"/>
      <x:c r="CJ8" s="107"/>
      <x:c r="CK8" s="107"/>
      <x:c r="CL8" s="107"/>
      <x:c r="CM8" s="107"/>
      <x:c r="CN8" s="107"/>
      <x:c r="CO8" s="107"/>
      <x:c r="CP8" s="107"/>
      <x:c r="CQ8" s="107"/>
      <x:c r="CR8" s="107"/>
      <x:c r="CS8" s="107"/>
      <x:c r="CT8" s="107"/>
      <x:c r="CU8" s="107"/>
      <x:c r="CV8" s="107"/>
      <x:c r="CW8" s="107"/>
      <x:c r="CX8" s="107"/>
      <x:c r="CY8" s="107"/>
      <x:c r="CZ8" s="107"/>
      <x:c r="DA8" s="107"/>
      <x:c r="DB8" s="107"/>
      <x:c r="DC8" s="107"/>
      <x:c r="DD8" s="107"/>
      <x:c r="DE8" s="107"/>
      <x:c r="DF8" s="107"/>
      <x:c r="DG8" s="107"/>
      <x:c r="DH8" s="107"/>
      <x:c r="DI8" s="107"/>
      <x:c r="DJ8" s="107"/>
      <x:c r="DK8" s="107"/>
      <x:c r="DL8" s="107"/>
      <x:c r="DM8" s="107"/>
      <x:c r="DN8" s="107"/>
      <x:c r="DO8" s="107"/>
      <x:c r="DP8" s="107"/>
      <x:c r="DQ8" s="107"/>
      <x:c r="DR8" s="107"/>
      <x:c r="DS8" s="107"/>
      <x:c r="DT8" s="107"/>
      <x:c r="DU8" s="107"/>
      <x:c r="DV8" s="107"/>
      <x:c r="DW8" s="107"/>
      <x:c r="DX8" s="107"/>
      <x:c r="DY8" s="107"/>
      <x:c r="DZ8" s="107"/>
      <x:c r="EA8" s="107"/>
      <x:c r="EB8" s="107"/>
      <x:c r="EC8" s="107"/>
      <x:c r="ED8" s="107"/>
      <x:c r="EE8" s="107"/>
      <x:c r="EF8" s="107"/>
      <x:c r="EG8" s="107"/>
      <x:c r="EH8" s="107"/>
      <x:c r="EI8" s="107"/>
      <x:c r="EJ8" s="107"/>
      <x:c r="EK8" s="107"/>
      <x:c r="EL8" s="107"/>
      <x:c r="EM8" s="107"/>
      <x:c r="EN8" s="107"/>
      <x:c r="EO8" s="107"/>
      <x:c r="EP8" s="107"/>
      <x:c r="EQ8" s="107"/>
      <x:c r="ER8" s="107"/>
      <x:c r="ES8" s="107"/>
      <x:c r="ET8" s="107"/>
      <x:c r="EU8" s="107"/>
      <x:c r="EV8" s="107"/>
      <x:c r="EW8" s="107"/>
      <x:c r="EX8" s="107"/>
      <x:c r="EY8" s="107"/>
      <x:c r="EZ8" s="107"/>
      <x:c r="FA8" s="107"/>
    </x:row>
    <x:row r="9" ht="21" customHeight="1">
      <x:c r="B9" t="str">
        <x:f>'07A_Ppto_Comparado'!K9</x:f>
        <x:v>A.1.1/a)</x:v>
      </x:c>
      <x:c r="C9" t="str">
        <x:f>'07A_Ppto_Comparado'!L9</x:f>
        <x:v>Oficina (con servicios básicos)</x:v>
      </x:c>
      <x:c r="D9" t="str">
        <x:f>'07A_Ppto_Comparado'!M9</x:f>
        <x:v>UNI</x:v>
      </x:c>
      <x:c r="E9" s="90" t="n">
        <x:f>'07A_Ppto_Comparado'!N9</x:f>
        <x:v>1</x:v>
      </x:c>
      <x:c r="F9" s="90" t="n">
        <x:f>'07A_Ppto_Comparado'!O9</x:f>
        <x:v>2624999.9999999995</x:v>
      </x:c>
      <x:c r="G9" s="90" t="n">
        <x:f>'07A_Ppto_Comparado'!P9</x:f>
        <x:v>2624999.9999999995</x:v>
      </x:c>
      <x:c r="H9" s="90" t="n">
        <x:f t="shared" ref="H9:H16" si="0">IF(AND(H$7&gt;=FB9,H$7&lt;=FC9),IFERROR($G9/FD9,0),"")</x:f>
        <x:v>437499.99999999994</x:v>
      </x:c>
      <x:c r="I9" s="90" t="n">
        <x:f t="shared" ref="I9:I30" si="1">IF(AND(I$7&gt;=FB9,I$7&lt;=FC9),IFERROR($G9/FD9,0),"")</x:f>
        <x:v>437499.99999999994</x:v>
      </x:c>
      <x:c r="J9" s="90" t="n">
        <x:f t="shared" ref="J9:J16" si="2">IF(AND(J$7&gt;=FB9,J$7&lt;=FC9),IFERROR($G9/FD9,0),"")</x:f>
        <x:v>437499.99999999994</x:v>
      </x:c>
      <x:c r="K9" s="90" t="n">
        <x:f t="shared" ref="K9:K16" si="3">IF(AND(K$7&gt;=FB9,K$7&lt;=FC9),IFERROR($G9/FD9,0),"")</x:f>
        <x:v>437499.99999999994</x:v>
      </x:c>
      <x:c r="L9" s="90" t="n">
        <x:f t="shared" ref="L9:L16" si="4">IF(AND(L$7&gt;=FB9,L$7&lt;=FC9),IFERROR($G9/FD9,0),"")</x:f>
        <x:v>437499.99999999994</x:v>
      </x:c>
      <x:c r="M9" s="90" t="n">
        <x:f t="shared" ref="M9:M16" si="5">IF(AND(M$7&gt;=FB9,M$7&lt;=FC9),IFERROR($G9/FD9,0),"")</x:f>
        <x:v>437499.99999999994</x:v>
      </x:c>
      <x:c r="N9" s="90" t="str">
        <x:f t="shared" ref="N9:N16" si="6">IF(AND(N$7&gt;=FB9,N$7&lt;=FC9),IFERROR($G9/FD9,0),"")</x:f>
      </x:c>
      <x:c r="O9" s="90" t="str">
        <x:f t="shared" ref="O9:O16" si="7">IF(AND(O$7&gt;=FB9,O$7&lt;=FC9),IFERROR($G9/FD9,0),"")</x:f>
      </x:c>
      <x:c r="P9" s="90" t="str">
        <x:f t="shared" ref="P9:P16" si="8">IF(AND(P$7&gt;=FB9,P$7&lt;=FC9),IFERROR($G9/FD9,0),"")</x:f>
      </x:c>
      <x:c r="Q9" s="90" t="str">
        <x:f t="shared" ref="Q9:Q16" si="9">IF(AND(Q$7&gt;=FB9,Q$7&lt;=FC9),IFERROR($G9/FD9,0),"")</x:f>
      </x:c>
      <x:c r="R9" s="90" t="str">
        <x:f t="shared" ref="R9:R16" si="10">IF(AND(R$7&gt;=FB9,R$7&lt;=FC9),IFERROR($G9/FD9,0),"")</x:f>
      </x:c>
      <x:c r="S9" s="90" t="str">
        <x:f t="shared" ref="S9:S16" si="11">IF(AND(S$7&gt;=FB9,S$7&lt;=FC9),IFERROR($G9/FD9,0),"")</x:f>
      </x:c>
      <x:c r="T9" s="90" t="str">
        <x:f t="shared" ref="T9:T16" si="12">IF(AND(T$7&gt;=FB9,T$7&lt;=FC9),IFERROR($G9/FD9,0),"")</x:f>
      </x:c>
      <x:c r="U9" s="90" t="str">
        <x:f t="shared" ref="U9:U16" si="13">IF(AND(U$7&gt;=FB9,U$7&lt;=FC9),IFERROR($G9/FD9,0),"")</x:f>
      </x:c>
      <x:c r="V9" s="90" t="str">
        <x:f t="shared" ref="V9:V16" si="14">IF(AND(V$7&gt;=FB9,V$7&lt;=FC9),IFERROR($G9/FD9,0),"")</x:f>
      </x:c>
      <x:c r="W9" s="90" t="str">
        <x:f t="shared" ref="W9:W16" si="15">IF(AND(W$7&gt;=FB9,W$7&lt;=FC9),IFERROR($G9/FD9,0),"")</x:f>
      </x:c>
      <x:c r="X9" s="90" t="str">
        <x:f t="shared" ref="X9:X16" si="16">IF(AND(X$7&gt;=FB9,X$7&lt;=FC9),IFERROR($G9/FD9,0),"")</x:f>
      </x:c>
      <x:c r="Y9" s="90" t="str">
        <x:f t="shared" ref="Y9:Y16" si="17">IF(AND(Y$7&gt;=FB9,Y$7&lt;=FC9),IFERROR($G9/FD9,0),"")</x:f>
      </x:c>
      <x:c r="Z9" s="90" t="str">
        <x:f t="shared" ref="Z9:Z16" si="18">IF(AND(Z$7&gt;=FB9,Z$7&lt;=FC9),IFERROR($G9/FD9,0),"")</x:f>
      </x:c>
      <x:c r="AA9" s="90" t="str">
        <x:f t="shared" ref="AA9:AA16" si="19">IF(AND(AA$7&gt;=FB9,AA$7&lt;=FC9),IFERROR($G9/FD9,0),"")</x:f>
      </x:c>
      <x:c r="AB9" s="90" t="str">
        <x:f t="shared" ref="AB9:AB16" si="20">IF(AND(AB$7&gt;=FB9,AB$7&lt;=FC9),IFERROR($G9/FD9,0),"")</x:f>
      </x:c>
      <x:c r="AC9" s="90" t="str">
        <x:f t="shared" ref="AC9:AC16" si="21">IF(AND(AC$7&gt;=FB9,AC$7&lt;=FC9),IFERROR($G9/FD9,0),"")</x:f>
      </x:c>
      <x:c r="AD9" s="90" t="str">
        <x:f t="shared" ref="AD9:AD16" si="22">IF(AND(AD$7&gt;=FB9,AD$7&lt;=FC9),IFERROR($G9/FD9,0),"")</x:f>
      </x:c>
      <x:c r="AE9" s="90" t="str">
        <x:f t="shared" ref="AE9:AE16" si="23">IF(AND(AE$7&gt;=FB9,AE$7&lt;=FC9),IFERROR($G9/FD9,0),"")</x:f>
      </x:c>
      <x:c r="AF9" s="90" t="str">
        <x:f t="shared" ref="AF9:AF16" si="24">IF(AND(AF$7&gt;=FB9,AF$7&lt;=FC9),IFERROR($G9/FD9,0),"")</x:f>
      </x:c>
      <x:c r="AG9" s="90" t="str">
        <x:f t="shared" ref="AG9:AG16" si="25">IF(AND(AG$7&gt;=FB9,AG$7&lt;=FC9),IFERROR($G9/FD9,0),"")</x:f>
      </x:c>
      <x:c r="AH9" s="90" t="str">
        <x:f t="shared" ref="AH9:AH16" si="26">IF(AND(AH$7&gt;=FB9,AH$7&lt;=FC9),IFERROR($G9/FD9,0),"")</x:f>
      </x:c>
      <x:c r="AI9" s="90" t="str">
        <x:f t="shared" ref="AI9:AI16" si="27">IF(AND(AI$7&gt;=FB9,AI$7&lt;=FC9),IFERROR($G9/FD9,0),"")</x:f>
      </x:c>
      <x:c r="AJ9" s="90" t="str">
        <x:f t="shared" ref="AJ9:AJ16" si="28">IF(AND(AJ$7&gt;=FB9,AJ$7&lt;=FC9),IFERROR($G9/FD9,0),"")</x:f>
      </x:c>
      <x:c r="AK9" s="90" t="str">
        <x:f t="shared" ref="AK9:AK16" si="29">IF(AND(AK$7&gt;=FB9,AK$7&lt;=FC9),IFERROR($G9/FD9,0),"")</x:f>
      </x:c>
      <x:c r="AL9" s="90" t="str">
        <x:f t="shared" ref="AL9:AL16" si="30">IF(AND(AL$7&gt;=FB9,AL$7&lt;=FC9),IFERROR($G9/FD9,0),"")</x:f>
      </x:c>
      <x:c r="AM9" s="90" t="str">
        <x:f t="shared" ref="AM9:AM16" si="31">IF(AND(AM$7&gt;=FB9,AM$7&lt;=FC9),IFERROR($G9/FD9,0),"")</x:f>
      </x:c>
      <x:c r="AN9" s="90" t="str">
        <x:f t="shared" ref="AN9:AN16" si="32">IF(AND(AN$7&gt;=FB9,AN$7&lt;=FC9),IFERROR($G9/FD9,0),"")</x:f>
      </x:c>
      <x:c r="AO9" s="90" t="str">
        <x:f t="shared" ref="AO9:AO16" si="33">IF(AND(AO$7&gt;=FB9,AO$7&lt;=FC9),IFERROR($G9/FD9,0),"")</x:f>
      </x:c>
      <x:c r="AP9" s="90" t="str">
        <x:f t="shared" ref="AP9:AP16" si="34">IF(AND(AP$7&gt;=FB9,AP$7&lt;=FC9),IFERROR($G9/FD9,0),"")</x:f>
      </x:c>
      <x:c r="AQ9" s="90" t="str">
        <x:f t="shared" ref="AQ9:AQ16" si="35">IF(AND(AQ$7&gt;=FB9,AQ$7&lt;=FC9),IFERROR($G9/FD9,0),"")</x:f>
      </x:c>
      <x:c r="AR9" s="90" t="str">
        <x:f t="shared" ref="AR9:AR16" si="36">IF(AND(AR$7&gt;=FB9,AR$7&lt;=FC9),IFERROR($G9/FD9,0),"")</x:f>
      </x:c>
      <x:c r="AS9" s="90" t="str">
        <x:f t="shared" ref="AS9:AS16" si="37">IF(AND(AS$7&gt;=FB9,AS$7&lt;=FC9),IFERROR($G9/FD9,0),"")</x:f>
      </x:c>
      <x:c r="AT9" s="90" t="str">
        <x:f t="shared" ref="AT9:AT16" si="38">IF(AND(AT$7&gt;=FB9,AT$7&lt;=FC9),IFERROR($G9/FD9,0),"")</x:f>
      </x:c>
      <x:c r="AU9" s="90" t="str">
        <x:f t="shared" ref="AU9:AU16" si="39">IF(AND(AU$7&gt;=FB9,AU$7&lt;=FC9),IFERROR($G9/FD9,0),"")</x:f>
      </x:c>
      <x:c r="AV9" s="90" t="str">
        <x:f t="shared" ref="AV9:AV16" si="40">IF(AND(AV$7&gt;=FB9,AV$7&lt;=FC9),IFERROR($G9/FD9,0),"")</x:f>
      </x:c>
      <x:c r="AW9" s="90" t="str">
        <x:f t="shared" ref="AW9:AW16" si="41">IF(AND(AW$7&gt;=FB9,AW$7&lt;=FC9),IFERROR($G9/FD9,0),"")</x:f>
      </x:c>
      <x:c r="AX9" s="90" t="str">
        <x:f t="shared" ref="AX9:AX16" si="42">IF(AND(AX$7&gt;=FB9,AX$7&lt;=FC9),IFERROR($G9/FD9,0),"")</x:f>
      </x:c>
      <x:c r="AY9" s="90" t="str">
        <x:f t="shared" ref="AY9:AY16" si="43">IF(AND(AY$7&gt;=FB9,AY$7&lt;=FC9),IFERROR($G9/FD9,0),"")</x:f>
      </x:c>
      <x:c r="AZ9" s="90" t="str">
        <x:f t="shared" ref="AZ9:AZ16" si="44">IF(AND(AZ$7&gt;=FB9,AZ$7&lt;=FC9),IFERROR($G9/FD9,0),"")</x:f>
      </x:c>
      <x:c r="BA9" s="90" t="str">
        <x:f t="shared" ref="BA9:BA16" si="45">IF(AND(BA$7&gt;=FB9,BA$7&lt;=FC9),IFERROR($G9/FD9,0),"")</x:f>
      </x:c>
      <x:c r="BB9" s="90" t="str">
        <x:f t="shared" ref="BB9:BB16" si="46">IF(AND(BB$7&gt;=FB9,BB$7&lt;=FC9),IFERROR($G9/FD9,0),"")</x:f>
      </x:c>
      <x:c r="BC9" s="90" t="str">
        <x:f t="shared" ref="BC9:BC16" si="47">IF(AND(BC$7&gt;=FB9,BC$7&lt;=FC9),IFERROR($G9/FD9,0),"")</x:f>
      </x:c>
      <x:c r="BD9" s="90" t="str">
        <x:f t="shared" ref="BD9:BD16" si="48">IF(AND(BD$7&gt;=FB9,BD$7&lt;=FC9),IFERROR($G9/FD9,0),"")</x:f>
      </x:c>
      <x:c r="BE9" s="90" t="str">
        <x:f t="shared" ref="BE9:BE16" si="49">IF(AND(BE$7&gt;=FB9,BE$7&lt;=FC9),IFERROR($G9/FD9,0),"")</x:f>
      </x:c>
      <x:c r="BF9" s="90" t="str">
        <x:f t="shared" ref="BF9:BF16" si="50">IF(AND(BF$7&gt;=FB9,BF$7&lt;=FC9),IFERROR($G9/FD9,0),"")</x:f>
      </x:c>
      <x:c r="BG9" s="90" t="str">
        <x:f t="shared" ref="BG9:BG16" si="51">IF(AND(BG$7&gt;=FB9,BG$7&lt;=FC9),IFERROR($G9/FD9,0),"")</x:f>
      </x:c>
      <x:c r="BH9" s="90" t="str">
        <x:f t="shared" ref="BH9:BH16" si="52">IF(AND(BH$7&gt;=FB9,BH$7&lt;=FC9),IFERROR($G9/FD9,0),"")</x:f>
      </x:c>
      <x:c r="BI9" s="90" t="str">
        <x:f t="shared" ref="BI9:BI16" si="53">IF(AND(BI$7&gt;=FB9,BI$7&lt;=FC9),IFERROR($G9/FD9,0),"")</x:f>
      </x:c>
      <x:c r="BJ9" s="90" t="str">
        <x:f t="shared" ref="BJ9:BJ16" si="54">IF(AND(BJ$7&gt;=FB9,BJ$7&lt;=FC9),IFERROR($G9/FD9,0),"")</x:f>
      </x:c>
      <x:c r="BK9" s="90" t="str">
        <x:f t="shared" ref="BK9:BK16" si="55">IF(AND(BK$7&gt;=FB9,BK$7&lt;=FC9),IFERROR($G9/FD9,0),"")</x:f>
      </x:c>
      <x:c r="BL9" s="90" t="str">
        <x:f t="shared" ref="BL9:BL16" si="56">IF(AND(BL$7&gt;=FB9,BL$7&lt;=FC9),IFERROR($G9/FD9,0),"")</x:f>
      </x:c>
      <x:c r="BM9" s="90" t="str">
        <x:f t="shared" ref="BM9:BM16" si="57">IF(AND(BM$7&gt;=FB9,BM$7&lt;=FC9),IFERROR($G9/FD9,0),"")</x:f>
      </x:c>
      <x:c r="BN9" s="90" t="str">
        <x:f t="shared" ref="BN9:BN16" si="58">IF(AND(BN$7&gt;=FB9,BN$7&lt;=FC9),IFERROR($G9/FD9,0),"")</x:f>
      </x:c>
      <x:c r="BO9" s="90" t="str">
        <x:f t="shared" ref="BO9:BO16" si="59">IF(AND(BO$7&gt;=FB9,BO$7&lt;=FC9),IFERROR($G9/FD9,0),"")</x:f>
      </x:c>
      <x:c r="BP9" s="90" t="str">
        <x:f t="shared" ref="BP9:BP16" si="60">IF(AND(BP$7&gt;=FB9,BP$7&lt;=FC9),IFERROR($G9/FD9,0),"")</x:f>
      </x:c>
      <x:c r="BQ9" s="90" t="str">
        <x:f t="shared" ref="BQ9:BQ16" si="61">IF(AND(BQ$7&gt;=FB9,BQ$7&lt;=FC9),IFERROR($G9/FD9,0),"")</x:f>
      </x:c>
      <x:c r="BR9" s="90" t="str">
        <x:f t="shared" ref="BR9:BR16" si="62">IF(AND(BR$7&gt;=FB9,BR$7&lt;=FC9),IFERROR($G9/FD9,0),"")</x:f>
      </x:c>
      <x:c r="BS9" s="90" t="str">
        <x:f t="shared" ref="BS9:BS16" si="63">IF(AND(BS$7&gt;=FB9,BS$7&lt;=FC9),IFERROR($G9/FD9,0),"")</x:f>
      </x:c>
      <x:c r="BT9" s="90" t="str">
        <x:f t="shared" ref="BT9:BT16" si="64">IF(AND(BT$7&gt;=FB9,BT$7&lt;=FC9),IFERROR($G9/FD9,0),"")</x:f>
      </x:c>
      <x:c r="BU9" s="90" t="str">
        <x:f t="shared" ref="BU9:BU16" si="65">IF(AND(BU$7&gt;=FB9,BU$7&lt;=FC9),IFERROR($G9/FD9,0),"")</x:f>
      </x:c>
      <x:c r="BV9" s="90" t="str">
        <x:f t="shared" ref="BV9:BV16" si="66">IF(AND(BV$7&gt;=FB9,BV$7&lt;=FC9),IFERROR($G9/FD9,0),"")</x:f>
      </x:c>
      <x:c r="BW9" s="90" t="str">
        <x:f t="shared" ref="BW9:BW16" si="67">IF(AND(BW$7&gt;=FB9,BW$7&lt;=FC9),IFERROR($G9/FD9,0),"")</x:f>
      </x:c>
      <x:c r="BX9" s="90" t="str">
        <x:f t="shared" ref="BX9:BX16" si="68">IF(AND(BX$7&gt;=FB9,BX$7&lt;=FC9),IFERROR($G9/FD9,0),"")</x:f>
      </x:c>
      <x:c r="BY9" s="90" t="str">
        <x:f t="shared" ref="BY9:BY16" si="69">IF(AND(BY$7&gt;=FB9,BY$7&lt;=FC9),IFERROR($G9/FD9,0),"")</x:f>
      </x:c>
      <x:c r="BZ9" s="90" t="str">
        <x:f t="shared" ref="BZ9:BZ16" si="70">IF(AND(BZ$7&gt;=FB9,BZ$7&lt;=FC9),IFERROR($G9/FD9,0),"")</x:f>
      </x:c>
      <x:c r="CA9" s="90" t="str">
        <x:f t="shared" ref="CA9:CA16" si="71">IF(AND(CA$7&gt;=FB9,CA$7&lt;=FC9),IFERROR($G9/FD9,0),"")</x:f>
      </x:c>
      <x:c r="CB9" s="90" t="str">
        <x:f t="shared" ref="CB9:CB16" si="72">IF(AND(CB$7&gt;=FB9,CB$7&lt;=FC9),IFERROR($G9/FD9,0),"")</x:f>
      </x:c>
      <x:c r="CC9" s="90" t="str">
        <x:f t="shared" ref="CC9:CC16" si="73">IF(AND(CC$7&gt;=FB9,CC$7&lt;=FC9),IFERROR($G9/FD9,0),"")</x:f>
      </x:c>
      <x:c r="CD9" s="90" t="str">
        <x:f t="shared" ref="CD9:CD16" si="74">IF(AND(CD$7&gt;=FB9,CD$7&lt;=FC9),IFERROR($G9/FD9,0),"")</x:f>
      </x:c>
      <x:c r="CE9" s="90" t="str">
        <x:f t="shared" ref="CE9:CE16" si="75">IF(AND(CE$7&gt;=FB9,CE$7&lt;=FC9),IFERROR($G9/FD9,0),"")</x:f>
      </x:c>
      <x:c r="CF9" s="90" t="str">
        <x:f t="shared" ref="CF9:CF16" si="76">IF(AND(CF$7&gt;=FB9,CF$7&lt;=FC9),IFERROR($G9/FD9,0),"")</x:f>
      </x:c>
      <x:c r="CG9" s="90" t="str">
        <x:f t="shared" ref="CG9:CG16" si="77">IF(AND(CG$7&gt;=FB9,CG$7&lt;=FC9),IFERROR($G9/FD9,0),"")</x:f>
      </x:c>
      <x:c r="CH9" s="90" t="str">
        <x:f t="shared" ref="CH9:CH16" si="78">IF(AND(CH$7&gt;=FB9,CH$7&lt;=FC9),IFERROR($G9/FD9,0),"")</x:f>
      </x:c>
      <x:c r="CI9" s="90" t="str">
        <x:f t="shared" ref="CI9:CI16" si="79">IF(AND(CI$7&gt;=FB9,CI$7&lt;=FC9),IFERROR($G9/FD9,0),"")</x:f>
      </x:c>
      <x:c r="CJ9" s="90" t="str">
        <x:f t="shared" ref="CJ9:CJ16" si="80">IF(AND(CJ$7&gt;=FB9,CJ$7&lt;=FC9),IFERROR($G9/FD9,0),"")</x:f>
      </x:c>
      <x:c r="CK9" s="90" t="str">
        <x:f t="shared" ref="CK9:CK16" si="81">IF(AND(CK$7&gt;=FB9,CK$7&lt;=FC9),IFERROR($G9/FD9,0),"")</x:f>
      </x:c>
      <x:c r="CL9" s="90" t="str">
        <x:f t="shared" ref="CL9:CL16" si="82">IF(AND(CL$7&gt;=FB9,CL$7&lt;=FC9),IFERROR($G9/FD9,0),"")</x:f>
      </x:c>
      <x:c r="CM9" s="90" t="str">
        <x:f t="shared" ref="CM9:CM16" si="83">IF(AND(CM$7&gt;=FB9,CM$7&lt;=FC9),IFERROR($G9/FD9,0),"")</x:f>
      </x:c>
      <x:c r="CN9" s="90" t="str">
        <x:f t="shared" ref="CN9:CN16" si="84">IF(AND(CN$7&gt;=FB9,CN$7&lt;=FC9),IFERROR($G9/FD9,0),"")</x:f>
      </x:c>
      <x:c r="CO9" s="90" t="str">
        <x:f t="shared" ref="CO9:CO16" si="85">IF(AND(CO$7&gt;=FB9,CO$7&lt;=FC9),IFERROR($G9/FD9,0),"")</x:f>
      </x:c>
      <x:c r="CP9" s="90" t="str">
        <x:f t="shared" ref="CP9:CP16" si="86">IF(AND(CP$7&gt;=FB9,CP$7&lt;=FC9),IFERROR($G9/FD9,0),"")</x:f>
      </x:c>
      <x:c r="CQ9" s="90" t="str">
        <x:f t="shared" ref="CQ9:CQ16" si="87">IF(AND(CQ$7&gt;=FB9,CQ$7&lt;=FC9),IFERROR($G9/FD9,0),"")</x:f>
      </x:c>
      <x:c r="CR9" s="90" t="str">
        <x:f t="shared" ref="CR9:CR16" si="88">IF(AND(CR$7&gt;=FB9,CR$7&lt;=FC9),IFERROR($G9/FD9,0),"")</x:f>
      </x:c>
      <x:c r="CS9" s="90" t="str">
        <x:f t="shared" ref="CS9:CS16" si="89">IF(AND(CS$7&gt;=FB9,CS$7&lt;=FC9),IFERROR($G9/FD9,0),"")</x:f>
      </x:c>
      <x:c r="CT9" s="90" t="str">
        <x:f t="shared" ref="CT9:CT16" si="90">IF(AND(CT$7&gt;=FB9,CT$7&lt;=FC9),IFERROR($G9/FD9,0),"")</x:f>
      </x:c>
      <x:c r="CU9" s="90" t="str">
        <x:f t="shared" ref="CU9:CU16" si="91">IF(AND(CU$7&gt;=FB9,CU$7&lt;=FC9),IFERROR($G9/FD9,0),"")</x:f>
      </x:c>
      <x:c r="CV9" s="90" t="str">
        <x:f t="shared" ref="CV9:CV16" si="92">IF(AND(CV$7&gt;=FB9,CV$7&lt;=FC9),IFERROR($G9/FD9,0),"")</x:f>
      </x:c>
      <x:c r="CW9" s="90" t="str">
        <x:f t="shared" ref="CW9:CW16" si="93">IF(AND(CW$7&gt;=FB9,CW$7&lt;=FC9),IFERROR($G9/FD9,0),"")</x:f>
      </x:c>
      <x:c r="CX9" s="90" t="str">
        <x:f t="shared" ref="CX9:CX16" si="94">IF(AND(CX$7&gt;=FB9,CX$7&lt;=FC9),IFERROR($G9/FD9,0),"")</x:f>
      </x:c>
      <x:c r="CY9" s="90" t="str">
        <x:f t="shared" ref="CY9:CY16" si="95">IF(AND(CY$7&gt;=FB9,CY$7&lt;=FC9),IFERROR($G9/FD9,0),"")</x:f>
      </x:c>
      <x:c r="CZ9" s="90" t="str">
        <x:f t="shared" ref="CZ9:CZ16" si="96">IF(AND(CZ$7&gt;=FB9,CZ$7&lt;=FC9),IFERROR($G9/FD9,0),"")</x:f>
      </x:c>
      <x:c r="DA9" s="90" t="str">
        <x:f t="shared" ref="DA9:DA16" si="97">IF(AND(DA$7&gt;=FB9,DA$7&lt;=FC9),IFERROR($G9/FD9,0),"")</x:f>
      </x:c>
      <x:c r="DB9" s="90" t="str">
        <x:f t="shared" ref="DB9:DB16" si="98">IF(AND(DB$7&gt;=FB9,DB$7&lt;=FC9),IFERROR($G9/FD9,0),"")</x:f>
      </x:c>
      <x:c r="DC9" s="90" t="str">
        <x:f t="shared" ref="DC9:DC16" si="99">IF(AND(DC$7&gt;=FB9,DC$7&lt;=FC9),IFERROR($G9/FD9,0),"")</x:f>
      </x:c>
      <x:c r="DD9" s="90" t="str">
        <x:f t="shared" ref="DD9:DD16" si="100">IF(AND(DD$7&gt;=FB9,DD$7&lt;=FC9),IFERROR($G9/FD9,0),"")</x:f>
      </x:c>
      <x:c r="DE9" s="90" t="str">
        <x:f t="shared" ref="DE9:DE16" si="101">IF(AND(DE$7&gt;=FB9,DE$7&lt;=FC9),IFERROR($G9/FD9,0),"")</x:f>
      </x:c>
      <x:c r="DF9" s="90" t="str">
        <x:f t="shared" ref="DF9:DF16" si="102">IF(AND(DF$7&gt;=FB9,DF$7&lt;=FC9),IFERROR($G9/FD9,0),"")</x:f>
      </x:c>
      <x:c r="DG9" s="90" t="str">
        <x:f t="shared" ref="DG9:DG16" si="103">IF(AND(DG$7&gt;=FB9,DG$7&lt;=FC9),IFERROR($G9/FD9,0),"")</x:f>
      </x:c>
      <x:c r="DH9" s="90" t="str">
        <x:f t="shared" ref="DH9:DH16" si="104">IF(AND(DH$7&gt;=FB9,DH$7&lt;=FC9),IFERROR($G9/FD9,0),"")</x:f>
      </x:c>
      <x:c r="DI9" s="90" t="str">
        <x:f t="shared" ref="DI9:DI16" si="105">IF(AND(DI$7&gt;=FB9,DI$7&lt;=FC9),IFERROR($G9/FD9,0),"")</x:f>
      </x:c>
      <x:c r="DJ9" s="90" t="str">
        <x:f t="shared" ref="DJ9:DJ16" si="106">IF(AND(DJ$7&gt;=FB9,DJ$7&lt;=FC9),IFERROR($G9/FD9,0),"")</x:f>
      </x:c>
      <x:c r="DK9" s="90" t="str">
        <x:f t="shared" ref="DK9:DK16" si="107">IF(AND(DK$7&gt;=FB9,DK$7&lt;=FC9),IFERROR($G9/FD9,0),"")</x:f>
      </x:c>
      <x:c r="DL9" s="90" t="str">
        <x:f t="shared" ref="DL9:DL16" si="108">IF(AND(DL$7&gt;=FB9,DL$7&lt;=FC9),IFERROR($G9/FD9,0),"")</x:f>
      </x:c>
      <x:c r="DM9" s="90" t="str">
        <x:f t="shared" ref="DM9:DM16" si="109">IF(AND(DM$7&gt;=FB9,DM$7&lt;=FC9),IFERROR($G9/FD9,0),"")</x:f>
      </x:c>
      <x:c r="DN9" s="90" t="str">
        <x:f t="shared" ref="DN9:DN16" si="110">IF(AND(DN$7&gt;=FB9,DN$7&lt;=FC9),IFERROR($G9/FD9,0),"")</x:f>
      </x:c>
      <x:c r="DO9" s="90" t="str">
        <x:f t="shared" ref="DO9:DO16" si="111">IF(AND(DO$7&gt;=FB9,DO$7&lt;=FC9),IFERROR($G9/FD9,0),"")</x:f>
      </x:c>
      <x:c r="DP9" s="90" t="str">
        <x:f t="shared" ref="DP9:DP16" si="112">IF(AND(DP$7&gt;=FB9,DP$7&lt;=FC9),IFERROR($G9/FD9,0),"")</x:f>
      </x:c>
      <x:c r="DQ9" s="90" t="str">
        <x:f t="shared" ref="DQ9:DQ16" si="113">IF(AND(DQ$7&gt;=FB9,DQ$7&lt;=FC9),IFERROR($G9/FD9,0),"")</x:f>
      </x:c>
      <x:c r="DR9" s="90" t="str">
        <x:f t="shared" ref="DR9:DR16" si="114">IF(AND(DR$7&gt;=FB9,DR$7&lt;=FC9),IFERROR($G9/FD9,0),"")</x:f>
      </x:c>
      <x:c r="DS9" s="90" t="str">
        <x:f t="shared" ref="DS9:DS16" si="115">IF(AND(DS$7&gt;=FB9,DS$7&lt;=FC9),IFERROR($G9/FD9,0),"")</x:f>
      </x:c>
      <x:c r="DT9" s="90" t="str">
        <x:f t="shared" ref="DT9:DT16" si="116">IF(AND(DT$7&gt;=FB9,DT$7&lt;=FC9),IFERROR($G9/FD9,0),"")</x:f>
      </x:c>
      <x:c r="DU9" s="90" t="str">
        <x:f t="shared" ref="DU9:DU16" si="117">IF(AND(DU$7&gt;=FB9,DU$7&lt;=FC9),IFERROR($G9/FD9,0),"")</x:f>
      </x:c>
      <x:c r="DV9" s="90" t="str">
        <x:f t="shared" ref="DV9:DV16" si="118">IF(AND(DV$7&gt;=FB9,DV$7&lt;=FC9),IFERROR($G9/FD9,0),"")</x:f>
      </x:c>
      <x:c r="DW9" s="90" t="str">
        <x:f t="shared" ref="DW9:DW16" si="119">IF(AND(DW$7&gt;=FB9,DW$7&lt;=FC9),IFERROR($G9/FD9,0),"")</x:f>
      </x:c>
      <x:c r="DX9" s="90" t="str">
        <x:f t="shared" ref="DX9:DX16" si="120">IF(AND(DX$7&gt;=FB9,DX$7&lt;=FC9),IFERROR($G9/FD9,0),"")</x:f>
      </x:c>
      <x:c r="DY9" s="90" t="str">
        <x:f t="shared" ref="DY9:DY16" si="121">IF(AND(DY$7&gt;=FB9,DY$7&lt;=FC9),IFERROR($G9/FD9,0),"")</x:f>
      </x:c>
      <x:c r="DZ9" s="90" t="str">
        <x:f t="shared" ref="DZ9:DZ16" si="122">IF(AND(DZ$7&gt;=FB9,DZ$7&lt;=FC9),IFERROR($G9/FD9,0),"")</x:f>
      </x:c>
      <x:c r="EA9" s="90" t="str">
        <x:f t="shared" ref="EA9:EA16" si="123">IF(AND(EA$7&gt;=FB9,EA$7&lt;=FC9),IFERROR($G9/FD9,0),"")</x:f>
      </x:c>
      <x:c r="EB9" s="90" t="str">
        <x:f t="shared" ref="EB9:EB16" si="124">IF(AND(EB$7&gt;=FB9,EB$7&lt;=FC9),IFERROR($G9/FD9,0),"")</x:f>
      </x:c>
      <x:c r="EC9" s="90" t="str">
        <x:f t="shared" ref="EC9:EC16" si="125">IF(AND(EC$7&gt;=FB9,EC$7&lt;=FC9),IFERROR($G9/FD9,0),"")</x:f>
      </x:c>
      <x:c r="ED9" s="90" t="str">
        <x:f t="shared" ref="ED9:ED16" si="126">IF(AND(ED$7&gt;=FB9,ED$7&lt;=FC9),IFERROR($G9/FD9,0),"")</x:f>
      </x:c>
      <x:c r="EE9" s="90" t="str">
        <x:f t="shared" ref="EE9:EE16" si="127">IF(AND(EE$7&gt;=FB9,EE$7&lt;=FC9),IFERROR($G9/FD9,0),"")</x:f>
      </x:c>
      <x:c r="EF9" s="90" t="str">
        <x:f t="shared" ref="EF9:EF16" si="128">IF(AND(EF$7&gt;=FB9,EF$7&lt;=FC9),IFERROR($G9/FD9,0),"")</x:f>
      </x:c>
      <x:c r="EG9" s="90" t="str">
        <x:f t="shared" ref="EG9:EG16" si="129">IF(AND(EG$7&gt;=FB9,EG$7&lt;=FC9),IFERROR($G9/FD9,0),"")</x:f>
      </x:c>
      <x:c r="EH9" s="90" t="str">
        <x:f t="shared" ref="EH9:EH16" si="130">IF(AND(EH$7&gt;=FB9,EH$7&lt;=FC9),IFERROR($G9/FD9,0),"")</x:f>
      </x:c>
      <x:c r="EI9" s="90" t="str">
        <x:f t="shared" ref="EI9:EI16" si="131">IF(AND(EI$7&gt;=FB9,EI$7&lt;=FC9),IFERROR($G9/FD9,0),"")</x:f>
      </x:c>
      <x:c r="EJ9" s="90" t="str">
        <x:f t="shared" ref="EJ9:EJ16" si="132">IF(AND(EJ$7&gt;=FB9,EJ$7&lt;=FC9),IFERROR($G9/FD9,0),"")</x:f>
      </x:c>
      <x:c r="EK9" s="90" t="str">
        <x:f t="shared" ref="EK9:EK16" si="133">IF(AND(EK$7&gt;=FB9,EK$7&lt;=FC9),IFERROR($G9/FD9,0),"")</x:f>
      </x:c>
      <x:c r="EL9" s="90" t="str">
        <x:f t="shared" ref="EL9:EL16" si="134">IF(AND(EL$7&gt;=FB9,EL$7&lt;=FC9),IFERROR($G9/FD9,0),"")</x:f>
      </x:c>
      <x:c r="EM9" s="90" t="str">
        <x:f t="shared" ref="EM9:EM16" si="135">IF(AND(EM$7&gt;=FB9,EM$7&lt;=FC9),IFERROR($G9/FD9,0),"")</x:f>
      </x:c>
      <x:c r="EN9" s="90" t="str">
        <x:f t="shared" ref="EN9:EN16" si="136">IF(AND(EN$7&gt;=FB9,EN$7&lt;=FC9),IFERROR($G9/FD9,0),"")</x:f>
      </x:c>
      <x:c r="EO9" s="90" t="str">
        <x:f t="shared" ref="EO9:EO16" si="137">IF(AND(EO$7&gt;=FB9,EO$7&lt;=FC9),IFERROR($G9/FD9,0),"")</x:f>
      </x:c>
      <x:c r="EP9" s="90" t="str">
        <x:f t="shared" ref="EP9:EP16" si="138">IF(AND(EP$7&gt;=FB9,EP$7&lt;=FC9),IFERROR($G9/FD9,0),"")</x:f>
      </x:c>
      <x:c r="EQ9" s="90" t="str">
        <x:f t="shared" ref="EQ9:EQ16" si="139">IF(AND(EQ$7&gt;=FB9,EQ$7&lt;=FC9),IFERROR($G9/FD9,0),"")</x:f>
      </x:c>
      <x:c r="ER9" s="90" t="str">
        <x:f t="shared" ref="ER9:ER16" si="140">IF(AND(ER$7&gt;=FB9,ER$7&lt;=FC9),IFERROR($G9/FD9,0),"")</x:f>
      </x:c>
      <x:c r="ES9" s="90" t="str">
        <x:f t="shared" ref="ES9:ES16" si="141">IF(AND(ES$7&gt;=FB9,ES$7&lt;=FC9),IFERROR($G9/FD9,0),"")</x:f>
      </x:c>
      <x:c r="ET9" s="90" t="str">
        <x:f t="shared" ref="ET9:ET16" si="142">IF(AND(ET$7&gt;=FB9,ET$7&lt;=FC9),IFERROR($G9/FD9,0),"")</x:f>
      </x:c>
      <x:c r="EU9" s="90" t="str">
        <x:f t="shared" ref="EU9:EU16" si="143">IF(AND(EU$7&gt;=FB9,EU$7&lt;=FC9),IFERROR($G9/FD9,0),"")</x:f>
      </x:c>
      <x:c r="EV9" s="90" t="str">
        <x:f t="shared" ref="EV9:EV16" si="144">IF(AND(EV$7&gt;=FB9,EV$7&lt;=FC9),IFERROR($G9/FD9,0),"")</x:f>
      </x:c>
      <x:c r="EW9" s="90" t="str">
        <x:f t="shared" ref="EW9:EW16" si="145">IF(AND(EW$7&gt;=FB9,EW$7&lt;=FC9),IFERROR($G9/FD9,0),"")</x:f>
      </x:c>
      <x:c r="EX9" s="90" t="str">
        <x:f t="shared" ref="EX9:EX16" si="146">IF(AND(EX$7&gt;=FB9,EX$7&lt;=FC9),IFERROR($G9/FD9,0),"")</x:f>
      </x:c>
      <x:c r="EY9" s="90" t="str">
        <x:f t="shared" ref="EY9:EY16" si="147">IF(AND(EY$7&gt;=FB9,EY$7&lt;=FC9),IFERROR($G9/FD9,0),"")</x:f>
      </x:c>
      <x:c r="EZ9" s="90" t="str">
        <x:f t="shared" ref="EZ9:EZ16" si="148">IF(AND(EZ$7&gt;=FB9,EZ$7&lt;=FC9),IFERROR($G9/FD9,0),"")</x:f>
      </x:c>
      <x:c r="FA9" s="90" t="str">
        <x:f t="shared" ref="FA9:FA16" si="149">IF(AND(FA$7&gt;=FB9,FA$7&lt;=FC9),IFERROR($G9/FD9,0),"")</x:f>
      </x:c>
      <x:c r="FB9" t="n">
        <x:f>'07_Presupuesto'!J6-'14_Parametros'!$B$5+1</x:f>
        <x:v>1</x:v>
      </x:c>
      <x:c r="FC9" t="n">
        <x:f>'07_Presupuesto'!K6-'14_Parametros'!$B$5+1</x:f>
        <x:v>6</x:v>
      </x:c>
      <x:c r="FD9" t="n">
        <x:f t="shared" ref="FD9:FD16" si="150">FC9-FB9+1</x:f>
        <x:v>6</x:v>
      </x:c>
    </x:row>
    <x:row r="10" ht="21" customHeight="1">
      <x:c r="B10" s="109" t="str">
        <x:f>'07A_Ppto_Comparado'!K10</x:f>
        <x:v>A.1.1/b)</x:v>
      </x:c>
      <x:c r="C10" s="109" t="str">
        <x:f>'07A_Ppto_Comparado'!L10</x:f>
        <x:v>Bodega de Materiales</x:v>
      </x:c>
      <x:c r="D10" s="109" t="str">
        <x:f>'07A_Ppto_Comparado'!M10</x:f>
        <x:v>UNI</x:v>
      </x:c>
      <x:c r="E10" s="110" t="n">
        <x:f>'07A_Ppto_Comparado'!N10</x:f>
        <x:v>1</x:v>
      </x:c>
      <x:c r="F10" s="110" t="n">
        <x:f>'07A_Ppto_Comparado'!O10</x:f>
        <x:v>1499999.9999999998</x:v>
      </x:c>
      <x:c r="G10" s="110" t="n">
        <x:f>'07A_Ppto_Comparado'!P10</x:f>
        <x:v>1499999.9999999998</x:v>
      </x:c>
      <x:c r="H10" s="110">
        <x:f t="shared" si="0"/>
        <x:v>249999.99999999997</x:v>
      </x:c>
      <x:c r="I10" s="110">
        <x:f t="shared" si="1"/>
        <x:v>249999.99999999997</x:v>
      </x:c>
      <x:c r="J10" s="110">
        <x:f t="shared" si="2"/>
        <x:v>249999.99999999997</x:v>
      </x:c>
      <x:c r="K10" s="110">
        <x:f t="shared" si="3"/>
        <x:v>249999.99999999997</x:v>
      </x:c>
      <x:c r="L10" s="110">
        <x:f t="shared" si="4"/>
        <x:v>249999.99999999997</x:v>
      </x:c>
      <x:c r="M10" s="110">
        <x:f t="shared" si="5"/>
        <x:v>249999.99999999997</x:v>
      </x:c>
      <x:c r="N10" s="110" t="str">
        <x:f t="shared" si="6"/>
      </x:c>
      <x:c r="O10" s="110" t="str">
        <x:f t="shared" si="7"/>
      </x:c>
      <x:c r="P10" s="110" t="str">
        <x:f t="shared" si="8"/>
      </x:c>
      <x:c r="Q10" s="110" t="str">
        <x:f t="shared" si="9"/>
      </x:c>
      <x:c r="R10" s="110" t="str">
        <x:f t="shared" si="10"/>
      </x:c>
      <x:c r="S10" s="110" t="str">
        <x:f t="shared" si="11"/>
      </x:c>
      <x:c r="T10" s="110" t="str">
        <x:f t="shared" si="12"/>
      </x:c>
      <x:c r="U10" s="110" t="str">
        <x:f t="shared" si="13"/>
      </x:c>
      <x:c r="V10" s="110" t="str">
        <x:f t="shared" si="14"/>
      </x:c>
      <x:c r="W10" s="110" t="str">
        <x:f t="shared" si="15"/>
      </x:c>
      <x:c r="X10" s="110" t="str">
        <x:f t="shared" si="16"/>
      </x:c>
      <x:c r="Y10" s="110" t="str">
        <x:f t="shared" si="17"/>
      </x:c>
      <x:c r="Z10" s="110" t="str">
        <x:f t="shared" si="18"/>
      </x:c>
      <x:c r="AA10" s="110" t="str">
        <x:f t="shared" si="19"/>
      </x:c>
      <x:c r="AB10" s="110" t="str">
        <x:f t="shared" si="20"/>
      </x:c>
      <x:c r="AC10" s="110" t="str">
        <x:f t="shared" si="21"/>
      </x:c>
      <x:c r="AD10" s="110" t="str">
        <x:f t="shared" si="22"/>
      </x:c>
      <x:c r="AE10" s="110" t="str">
        <x:f t="shared" si="23"/>
      </x:c>
      <x:c r="AF10" s="110" t="str">
        <x:f t="shared" si="24"/>
      </x:c>
      <x:c r="AG10" s="110" t="str">
        <x:f t="shared" si="25"/>
      </x:c>
      <x:c r="AH10" s="110" t="str">
        <x:f t="shared" si="26"/>
      </x:c>
      <x:c r="AI10" s="110" t="str">
        <x:f t="shared" si="27"/>
      </x:c>
      <x:c r="AJ10" s="110" t="str">
        <x:f t="shared" si="28"/>
      </x:c>
      <x:c r="AK10" s="110" t="str">
        <x:f t="shared" si="29"/>
      </x:c>
      <x:c r="AL10" s="110" t="str">
        <x:f t="shared" si="30"/>
      </x:c>
      <x:c r="AM10" s="110" t="str">
        <x:f t="shared" si="31"/>
      </x:c>
      <x:c r="AN10" s="110" t="str">
        <x:f t="shared" si="32"/>
      </x:c>
      <x:c r="AO10" s="110" t="str">
        <x:f t="shared" si="33"/>
      </x:c>
      <x:c r="AP10" s="110" t="str">
        <x:f t="shared" si="34"/>
      </x:c>
      <x:c r="AQ10" s="110" t="str">
        <x:f t="shared" si="35"/>
      </x:c>
      <x:c r="AR10" s="110" t="str">
        <x:f t="shared" si="36"/>
      </x:c>
      <x:c r="AS10" s="110" t="str">
        <x:f t="shared" si="37"/>
      </x:c>
      <x:c r="AT10" s="110" t="str">
        <x:f t="shared" si="38"/>
      </x:c>
      <x:c r="AU10" s="110" t="str">
        <x:f t="shared" si="39"/>
      </x:c>
      <x:c r="AV10" s="110" t="str">
        <x:f t="shared" si="40"/>
      </x:c>
      <x:c r="AW10" s="110" t="str">
        <x:f t="shared" si="41"/>
      </x:c>
      <x:c r="AX10" s="110" t="str">
        <x:f t="shared" si="42"/>
      </x:c>
      <x:c r="AY10" s="110" t="str">
        <x:f t="shared" si="43"/>
      </x:c>
      <x:c r="AZ10" s="110" t="str">
        <x:f t="shared" si="44"/>
      </x:c>
      <x:c r="BA10" s="110" t="str">
        <x:f t="shared" si="45"/>
      </x:c>
      <x:c r="BB10" s="110" t="str">
        <x:f t="shared" si="46"/>
      </x:c>
      <x:c r="BC10" s="110" t="str">
        <x:f t="shared" si="47"/>
      </x:c>
      <x:c r="BD10" s="110" t="str">
        <x:f t="shared" si="48"/>
      </x:c>
      <x:c r="BE10" s="110" t="str">
        <x:f t="shared" si="49"/>
      </x:c>
      <x:c r="BF10" s="110" t="str">
        <x:f t="shared" si="50"/>
      </x:c>
      <x:c r="BG10" s="110" t="str">
        <x:f t="shared" si="51"/>
      </x:c>
      <x:c r="BH10" s="110" t="str">
        <x:f t="shared" si="52"/>
      </x:c>
      <x:c r="BI10" s="110" t="str">
        <x:f t="shared" si="53"/>
      </x:c>
      <x:c r="BJ10" s="110" t="str">
        <x:f t="shared" si="54"/>
      </x:c>
      <x:c r="BK10" s="110" t="str">
        <x:f t="shared" si="55"/>
      </x:c>
      <x:c r="BL10" s="110" t="str">
        <x:f t="shared" si="56"/>
      </x:c>
      <x:c r="BM10" s="110" t="str">
        <x:f t="shared" si="57"/>
      </x:c>
      <x:c r="BN10" s="110" t="str">
        <x:f t="shared" si="58"/>
      </x:c>
      <x:c r="BO10" s="110" t="str">
        <x:f t="shared" si="59"/>
      </x:c>
      <x:c r="BP10" s="110" t="str">
        <x:f t="shared" si="60"/>
      </x:c>
      <x:c r="BQ10" s="110" t="str">
        <x:f t="shared" si="61"/>
      </x:c>
      <x:c r="BR10" s="110" t="str">
        <x:f t="shared" si="62"/>
      </x:c>
      <x:c r="BS10" s="110" t="str">
        <x:f t="shared" si="63"/>
      </x:c>
      <x:c r="BT10" s="110" t="str">
        <x:f t="shared" si="64"/>
      </x:c>
      <x:c r="BU10" s="110" t="str">
        <x:f t="shared" si="65"/>
      </x:c>
      <x:c r="BV10" s="110" t="str">
        <x:f t="shared" si="66"/>
      </x:c>
      <x:c r="BW10" s="110" t="str">
        <x:f t="shared" si="67"/>
      </x:c>
      <x:c r="BX10" s="110" t="str">
        <x:f t="shared" si="68"/>
      </x:c>
      <x:c r="BY10" s="110" t="str">
        <x:f t="shared" si="69"/>
      </x:c>
      <x:c r="BZ10" s="110" t="str">
        <x:f t="shared" si="70"/>
      </x:c>
      <x:c r="CA10" s="110" t="str">
        <x:f t="shared" si="71"/>
      </x:c>
      <x:c r="CB10" s="110" t="str">
        <x:f t="shared" si="72"/>
      </x:c>
      <x:c r="CC10" s="110" t="str">
        <x:f t="shared" si="73"/>
      </x:c>
      <x:c r="CD10" s="110" t="str">
        <x:f t="shared" si="74"/>
      </x:c>
      <x:c r="CE10" s="110" t="str">
        <x:f t="shared" si="75"/>
      </x:c>
      <x:c r="CF10" s="110" t="str">
        <x:f t="shared" si="76"/>
      </x:c>
      <x:c r="CG10" s="110" t="str">
        <x:f t="shared" si="77"/>
      </x:c>
      <x:c r="CH10" s="110" t="str">
        <x:f t="shared" si="78"/>
      </x:c>
      <x:c r="CI10" s="110" t="str">
        <x:f t="shared" si="79"/>
      </x:c>
      <x:c r="CJ10" s="110" t="str">
        <x:f t="shared" si="80"/>
      </x:c>
      <x:c r="CK10" s="110" t="str">
        <x:f t="shared" si="81"/>
      </x:c>
      <x:c r="CL10" s="110" t="str">
        <x:f t="shared" si="82"/>
      </x:c>
      <x:c r="CM10" s="110" t="str">
        <x:f t="shared" si="83"/>
      </x:c>
      <x:c r="CN10" s="110" t="str">
        <x:f t="shared" si="84"/>
      </x:c>
      <x:c r="CO10" s="110" t="str">
        <x:f t="shared" si="85"/>
      </x:c>
      <x:c r="CP10" s="110" t="str">
        <x:f t="shared" si="86"/>
      </x:c>
      <x:c r="CQ10" s="110" t="str">
        <x:f t="shared" si="87"/>
      </x:c>
      <x:c r="CR10" s="110" t="str">
        <x:f t="shared" si="88"/>
      </x:c>
      <x:c r="CS10" s="110" t="str">
        <x:f t="shared" si="89"/>
      </x:c>
      <x:c r="CT10" s="110" t="str">
        <x:f t="shared" si="90"/>
      </x:c>
      <x:c r="CU10" s="110" t="str">
        <x:f t="shared" si="91"/>
      </x:c>
      <x:c r="CV10" s="110" t="str">
        <x:f t="shared" si="92"/>
      </x:c>
      <x:c r="CW10" s="110" t="str">
        <x:f t="shared" si="93"/>
      </x:c>
      <x:c r="CX10" s="110" t="str">
        <x:f t="shared" si="94"/>
      </x:c>
      <x:c r="CY10" s="110" t="str">
        <x:f t="shared" si="95"/>
      </x:c>
      <x:c r="CZ10" s="110" t="str">
        <x:f t="shared" si="96"/>
      </x:c>
      <x:c r="DA10" s="110" t="str">
        <x:f t="shared" si="97"/>
      </x:c>
      <x:c r="DB10" s="110" t="str">
        <x:f t="shared" si="98"/>
      </x:c>
      <x:c r="DC10" s="110" t="str">
        <x:f t="shared" si="99"/>
      </x:c>
      <x:c r="DD10" s="110" t="str">
        <x:f t="shared" si="100"/>
      </x:c>
      <x:c r="DE10" s="110" t="str">
        <x:f t="shared" si="101"/>
      </x:c>
      <x:c r="DF10" s="110" t="str">
        <x:f t="shared" si="102"/>
      </x:c>
      <x:c r="DG10" s="110" t="str">
        <x:f t="shared" si="103"/>
      </x:c>
      <x:c r="DH10" s="110" t="str">
        <x:f t="shared" si="104"/>
      </x:c>
      <x:c r="DI10" s="110" t="str">
        <x:f t="shared" si="105"/>
      </x:c>
      <x:c r="DJ10" s="110" t="str">
        <x:f t="shared" si="106"/>
      </x:c>
      <x:c r="DK10" s="110" t="str">
        <x:f t="shared" si="107"/>
      </x:c>
      <x:c r="DL10" s="110" t="str">
        <x:f t="shared" si="108"/>
      </x:c>
      <x:c r="DM10" s="110" t="str">
        <x:f t="shared" si="109"/>
      </x:c>
      <x:c r="DN10" s="110" t="str">
        <x:f t="shared" si="110"/>
      </x:c>
      <x:c r="DO10" s="110" t="str">
        <x:f t="shared" si="111"/>
      </x:c>
      <x:c r="DP10" s="110" t="str">
        <x:f t="shared" si="112"/>
      </x:c>
      <x:c r="DQ10" s="110" t="str">
        <x:f t="shared" si="113"/>
      </x:c>
      <x:c r="DR10" s="110" t="str">
        <x:f t="shared" si="114"/>
      </x:c>
      <x:c r="DS10" s="110" t="str">
        <x:f t="shared" si="115"/>
      </x:c>
      <x:c r="DT10" s="110" t="str">
        <x:f t="shared" si="116"/>
      </x:c>
      <x:c r="DU10" s="110" t="str">
        <x:f t="shared" si="117"/>
      </x:c>
      <x:c r="DV10" s="110" t="str">
        <x:f t="shared" si="118"/>
      </x:c>
      <x:c r="DW10" s="110" t="str">
        <x:f t="shared" si="119"/>
      </x:c>
      <x:c r="DX10" s="110" t="str">
        <x:f t="shared" si="120"/>
      </x:c>
      <x:c r="DY10" s="110" t="str">
        <x:f t="shared" si="121"/>
      </x:c>
      <x:c r="DZ10" s="110" t="str">
        <x:f t="shared" si="122"/>
      </x:c>
      <x:c r="EA10" s="110" t="str">
        <x:f t="shared" si="123"/>
      </x:c>
      <x:c r="EB10" s="110" t="str">
        <x:f t="shared" si="124"/>
      </x:c>
      <x:c r="EC10" s="110" t="str">
        <x:f t="shared" si="125"/>
      </x:c>
      <x:c r="ED10" s="110" t="str">
        <x:f t="shared" si="126"/>
      </x:c>
      <x:c r="EE10" s="110" t="str">
        <x:f t="shared" si="127"/>
      </x:c>
      <x:c r="EF10" s="110" t="str">
        <x:f t="shared" si="128"/>
      </x:c>
      <x:c r="EG10" s="110" t="str">
        <x:f t="shared" si="129"/>
      </x:c>
      <x:c r="EH10" s="110" t="str">
        <x:f t="shared" si="130"/>
      </x:c>
      <x:c r="EI10" s="110" t="str">
        <x:f t="shared" si="131"/>
      </x:c>
      <x:c r="EJ10" s="110" t="str">
        <x:f t="shared" si="132"/>
      </x:c>
      <x:c r="EK10" s="110" t="str">
        <x:f t="shared" si="133"/>
      </x:c>
      <x:c r="EL10" s="110" t="str">
        <x:f t="shared" si="134"/>
      </x:c>
      <x:c r="EM10" s="110" t="str">
        <x:f t="shared" si="135"/>
      </x:c>
      <x:c r="EN10" s="110" t="str">
        <x:f t="shared" si="136"/>
      </x:c>
      <x:c r="EO10" s="110" t="str">
        <x:f t="shared" si="137"/>
      </x:c>
      <x:c r="EP10" s="110" t="str">
        <x:f t="shared" si="138"/>
      </x:c>
      <x:c r="EQ10" s="110" t="str">
        <x:f t="shared" si="139"/>
      </x:c>
      <x:c r="ER10" s="110" t="str">
        <x:f t="shared" si="140"/>
      </x:c>
      <x:c r="ES10" s="110" t="str">
        <x:f t="shared" si="141"/>
      </x:c>
      <x:c r="ET10" s="110" t="str">
        <x:f t="shared" si="142"/>
      </x:c>
      <x:c r="EU10" s="110" t="str">
        <x:f t="shared" si="143"/>
      </x:c>
      <x:c r="EV10" s="110" t="str">
        <x:f t="shared" si="144"/>
      </x:c>
      <x:c r="EW10" s="110" t="str">
        <x:f t="shared" si="145"/>
      </x:c>
      <x:c r="EX10" s="110" t="str">
        <x:f t="shared" si="146"/>
      </x:c>
      <x:c r="EY10" s="110" t="str">
        <x:f t="shared" si="147"/>
      </x:c>
      <x:c r="EZ10" s="110" t="str">
        <x:f t="shared" si="148"/>
      </x:c>
      <x:c r="FA10" s="110" t="str">
        <x:f t="shared" si="149"/>
      </x:c>
      <x:c r="FB10" t="n">
        <x:f>'07_Presupuesto'!J7-'14_Parametros'!$B$5+1</x:f>
        <x:v>1</x:v>
      </x:c>
      <x:c r="FC10" t="n">
        <x:f>'07_Presupuesto'!K7-'14_Parametros'!$B$5+1</x:f>
        <x:v>6</x:v>
      </x:c>
      <x:c r="FD10">
        <x:f t="shared" si="150"/>
        <x:v>6</x:v>
      </x:c>
    </x:row>
    <x:row r="11" ht="21" customHeight="1">
      <x:c r="B11" t="str">
        <x:f>'07A_Ppto_Comparado'!K11</x:f>
        <x:v>A.1.1/c)</x:v>
      </x:c>
      <x:c r="C11" t="str">
        <x:f>'07A_Ppto_Comparado'!L11</x:f>
        <x:v>Servicios higiénicos tipo químicos</x:v>
      </x:c>
      <x:c r="D11" t="str">
        <x:f>'07A_Ppto_Comparado'!M11</x:f>
        <x:v>UNI</x:v>
      </x:c>
      <x:c r="E11" s="90" t="n">
        <x:f>'07A_Ppto_Comparado'!N11</x:f>
        <x:v>2</x:v>
      </x:c>
      <x:c r="F11" s="90" t="n">
        <x:f>'07A_Ppto_Comparado'!O11</x:f>
        <x:v>1062500</x:v>
      </x:c>
      <x:c r="G11" s="90" t="n">
        <x:f>'07A_Ppto_Comparado'!P11</x:f>
        <x:v>2125000</x:v>
      </x:c>
      <x:c r="H11" s="90">
        <x:f t="shared" si="0"/>
        <x:v>354166.66666666669</x:v>
      </x:c>
      <x:c r="I11" s="90">
        <x:f t="shared" si="1"/>
        <x:v>354166.66666666669</x:v>
      </x:c>
      <x:c r="J11" s="90">
        <x:f t="shared" si="2"/>
        <x:v>354166.66666666669</x:v>
      </x:c>
      <x:c r="K11" s="90">
        <x:f t="shared" si="3"/>
        <x:v>354166.66666666669</x:v>
      </x:c>
      <x:c r="L11" s="90">
        <x:f t="shared" si="4"/>
        <x:v>354166.66666666669</x:v>
      </x:c>
      <x:c r="M11" s="90">
        <x:f t="shared" si="5"/>
        <x:v>354166.66666666669</x:v>
      </x:c>
      <x:c r="N11" s="90" t="str">
        <x:f t="shared" si="6"/>
      </x:c>
      <x:c r="O11" s="90" t="str">
        <x:f t="shared" si="7"/>
      </x:c>
      <x:c r="P11" s="90" t="str">
        <x:f t="shared" si="8"/>
      </x:c>
      <x:c r="Q11" s="90" t="str">
        <x:f t="shared" si="9"/>
      </x:c>
      <x:c r="R11" s="90" t="str">
        <x:f t="shared" si="10"/>
      </x:c>
      <x:c r="S11" s="90" t="str">
        <x:f t="shared" si="11"/>
      </x:c>
      <x:c r="T11" s="90" t="str">
        <x:f t="shared" si="12"/>
      </x:c>
      <x:c r="U11" s="90" t="str">
        <x:f t="shared" si="13"/>
      </x:c>
      <x:c r="V11" s="90" t="str">
        <x:f t="shared" si="14"/>
      </x:c>
      <x:c r="W11" s="90" t="str">
        <x:f t="shared" si="15"/>
      </x:c>
      <x:c r="X11" s="90" t="str">
        <x:f t="shared" si="16"/>
      </x:c>
      <x:c r="Y11" s="90" t="str">
        <x:f t="shared" si="17"/>
      </x:c>
      <x:c r="Z11" s="90" t="str">
        <x:f t="shared" si="18"/>
      </x:c>
      <x:c r="AA11" s="90" t="str">
        <x:f t="shared" si="19"/>
      </x:c>
      <x:c r="AB11" s="90" t="str">
        <x:f t="shared" si="20"/>
      </x:c>
      <x:c r="AC11" s="90" t="str">
        <x:f t="shared" si="21"/>
      </x:c>
      <x:c r="AD11" s="90" t="str">
        <x:f t="shared" si="22"/>
      </x:c>
      <x:c r="AE11" s="90" t="str">
        <x:f t="shared" si="23"/>
      </x:c>
      <x:c r="AF11" s="90" t="str">
        <x:f t="shared" si="24"/>
      </x:c>
      <x:c r="AG11" s="90" t="str">
        <x:f t="shared" si="25"/>
      </x:c>
      <x:c r="AH11" s="90" t="str">
        <x:f t="shared" si="26"/>
      </x:c>
      <x:c r="AI11" s="90" t="str">
        <x:f t="shared" si="27"/>
      </x:c>
      <x:c r="AJ11" s="90" t="str">
        <x:f t="shared" si="28"/>
      </x:c>
      <x:c r="AK11" s="90" t="str">
        <x:f t="shared" si="29"/>
      </x:c>
      <x:c r="AL11" s="90" t="str">
        <x:f t="shared" si="30"/>
      </x:c>
      <x:c r="AM11" s="90" t="str">
        <x:f t="shared" si="31"/>
      </x:c>
      <x:c r="AN11" s="90" t="str">
        <x:f t="shared" si="32"/>
      </x:c>
      <x:c r="AO11" s="90" t="str">
        <x:f t="shared" si="33"/>
      </x:c>
      <x:c r="AP11" s="90" t="str">
        <x:f t="shared" si="34"/>
      </x:c>
      <x:c r="AQ11" s="90" t="str">
        <x:f t="shared" si="35"/>
      </x:c>
      <x:c r="AR11" s="90" t="str">
        <x:f t="shared" si="36"/>
      </x:c>
      <x:c r="AS11" s="90" t="str">
        <x:f t="shared" si="37"/>
      </x:c>
      <x:c r="AT11" s="90" t="str">
        <x:f t="shared" si="38"/>
      </x:c>
      <x:c r="AU11" s="90" t="str">
        <x:f t="shared" si="39"/>
      </x:c>
      <x:c r="AV11" s="90" t="str">
        <x:f t="shared" si="40"/>
      </x:c>
      <x:c r="AW11" s="90" t="str">
        <x:f t="shared" si="41"/>
      </x:c>
      <x:c r="AX11" s="90" t="str">
        <x:f t="shared" si="42"/>
      </x:c>
      <x:c r="AY11" s="90" t="str">
        <x:f t="shared" si="43"/>
      </x:c>
      <x:c r="AZ11" s="90" t="str">
        <x:f t="shared" si="44"/>
      </x:c>
      <x:c r="BA11" s="90" t="str">
        <x:f t="shared" si="45"/>
      </x:c>
      <x:c r="BB11" s="90" t="str">
        <x:f t="shared" si="46"/>
      </x:c>
      <x:c r="BC11" s="90" t="str">
        <x:f t="shared" si="47"/>
      </x:c>
      <x:c r="BD11" s="90" t="str">
        <x:f t="shared" si="48"/>
      </x:c>
      <x:c r="BE11" s="90" t="str">
        <x:f t="shared" si="49"/>
      </x:c>
      <x:c r="BF11" s="90" t="str">
        <x:f t="shared" si="50"/>
      </x:c>
      <x:c r="BG11" s="90" t="str">
        <x:f t="shared" si="51"/>
      </x:c>
      <x:c r="BH11" s="90" t="str">
        <x:f t="shared" si="52"/>
      </x:c>
      <x:c r="BI11" s="90" t="str">
        <x:f t="shared" si="53"/>
      </x:c>
      <x:c r="BJ11" s="90" t="str">
        <x:f t="shared" si="54"/>
      </x:c>
      <x:c r="BK11" s="90" t="str">
        <x:f t="shared" si="55"/>
      </x:c>
      <x:c r="BL11" s="90" t="str">
        <x:f t="shared" si="56"/>
      </x:c>
      <x:c r="BM11" s="90" t="str">
        <x:f t="shared" si="57"/>
      </x:c>
      <x:c r="BN11" s="90" t="str">
        <x:f t="shared" si="58"/>
      </x:c>
      <x:c r="BO11" s="90" t="str">
        <x:f t="shared" si="59"/>
      </x:c>
      <x:c r="BP11" s="90" t="str">
        <x:f t="shared" si="60"/>
      </x:c>
      <x:c r="BQ11" s="90" t="str">
        <x:f t="shared" si="61"/>
      </x:c>
      <x:c r="BR11" s="90" t="str">
        <x:f t="shared" si="62"/>
      </x:c>
      <x:c r="BS11" s="90" t="str">
        <x:f t="shared" si="63"/>
      </x:c>
      <x:c r="BT11" s="90" t="str">
        <x:f t="shared" si="64"/>
      </x:c>
      <x:c r="BU11" s="90" t="str">
        <x:f t="shared" si="65"/>
      </x:c>
      <x:c r="BV11" s="90" t="str">
        <x:f t="shared" si="66"/>
      </x:c>
      <x:c r="BW11" s="90" t="str">
        <x:f t="shared" si="67"/>
      </x:c>
      <x:c r="BX11" s="90" t="str">
        <x:f t="shared" si="68"/>
      </x:c>
      <x:c r="BY11" s="90" t="str">
        <x:f t="shared" si="69"/>
      </x:c>
      <x:c r="BZ11" s="90" t="str">
        <x:f t="shared" si="70"/>
      </x:c>
      <x:c r="CA11" s="90" t="str">
        <x:f t="shared" si="71"/>
      </x:c>
      <x:c r="CB11" s="90" t="str">
        <x:f t="shared" si="72"/>
      </x:c>
      <x:c r="CC11" s="90" t="str">
        <x:f t="shared" si="73"/>
      </x:c>
      <x:c r="CD11" s="90" t="str">
        <x:f t="shared" si="74"/>
      </x:c>
      <x:c r="CE11" s="90" t="str">
        <x:f t="shared" si="75"/>
      </x:c>
      <x:c r="CF11" s="90" t="str">
        <x:f t="shared" si="76"/>
      </x:c>
      <x:c r="CG11" s="90" t="str">
        <x:f t="shared" si="77"/>
      </x:c>
      <x:c r="CH11" s="90" t="str">
        <x:f t="shared" si="78"/>
      </x:c>
      <x:c r="CI11" s="90" t="str">
        <x:f t="shared" si="79"/>
      </x:c>
      <x:c r="CJ11" s="90" t="str">
        <x:f t="shared" si="80"/>
      </x:c>
      <x:c r="CK11" s="90" t="str">
        <x:f t="shared" si="81"/>
      </x:c>
      <x:c r="CL11" s="90" t="str">
        <x:f t="shared" si="82"/>
      </x:c>
      <x:c r="CM11" s="90" t="str">
        <x:f t="shared" si="83"/>
      </x:c>
      <x:c r="CN11" s="90" t="str">
        <x:f t="shared" si="84"/>
      </x:c>
      <x:c r="CO11" s="90" t="str">
        <x:f t="shared" si="85"/>
      </x:c>
      <x:c r="CP11" s="90" t="str">
        <x:f t="shared" si="86"/>
      </x:c>
      <x:c r="CQ11" s="90" t="str">
        <x:f t="shared" si="87"/>
      </x:c>
      <x:c r="CR11" s="90" t="str">
        <x:f t="shared" si="88"/>
      </x:c>
      <x:c r="CS11" s="90" t="str">
        <x:f t="shared" si="89"/>
      </x:c>
      <x:c r="CT11" s="90" t="str">
        <x:f t="shared" si="90"/>
      </x:c>
      <x:c r="CU11" s="90" t="str">
        <x:f t="shared" si="91"/>
      </x:c>
      <x:c r="CV11" s="90" t="str">
        <x:f t="shared" si="92"/>
      </x:c>
      <x:c r="CW11" s="90" t="str">
        <x:f t="shared" si="93"/>
      </x:c>
      <x:c r="CX11" s="90" t="str">
        <x:f t="shared" si="94"/>
      </x:c>
      <x:c r="CY11" s="90" t="str">
        <x:f t="shared" si="95"/>
      </x:c>
      <x:c r="CZ11" s="90" t="str">
        <x:f t="shared" si="96"/>
      </x:c>
      <x:c r="DA11" s="90" t="str">
        <x:f t="shared" si="97"/>
      </x:c>
      <x:c r="DB11" s="90" t="str">
        <x:f t="shared" si="98"/>
      </x:c>
      <x:c r="DC11" s="90" t="str">
        <x:f t="shared" si="99"/>
      </x:c>
      <x:c r="DD11" s="90" t="str">
        <x:f t="shared" si="100"/>
      </x:c>
      <x:c r="DE11" s="90" t="str">
        <x:f t="shared" si="101"/>
      </x:c>
      <x:c r="DF11" s="90" t="str">
        <x:f t="shared" si="102"/>
      </x:c>
      <x:c r="DG11" s="90" t="str">
        <x:f t="shared" si="103"/>
      </x:c>
      <x:c r="DH11" s="90" t="str">
        <x:f t="shared" si="104"/>
      </x:c>
      <x:c r="DI11" s="90" t="str">
        <x:f t="shared" si="105"/>
      </x:c>
      <x:c r="DJ11" s="90" t="str">
        <x:f t="shared" si="106"/>
      </x:c>
      <x:c r="DK11" s="90" t="str">
        <x:f t="shared" si="107"/>
      </x:c>
      <x:c r="DL11" s="90" t="str">
        <x:f t="shared" si="108"/>
      </x:c>
      <x:c r="DM11" s="90" t="str">
        <x:f t="shared" si="109"/>
      </x:c>
      <x:c r="DN11" s="90" t="str">
        <x:f t="shared" si="110"/>
      </x:c>
      <x:c r="DO11" s="90" t="str">
        <x:f t="shared" si="111"/>
      </x:c>
      <x:c r="DP11" s="90" t="str">
        <x:f t="shared" si="112"/>
      </x:c>
      <x:c r="DQ11" s="90" t="str">
        <x:f t="shared" si="113"/>
      </x:c>
      <x:c r="DR11" s="90" t="str">
        <x:f t="shared" si="114"/>
      </x:c>
      <x:c r="DS11" s="90" t="str">
        <x:f t="shared" si="115"/>
      </x:c>
      <x:c r="DT11" s="90" t="str">
        <x:f t="shared" si="116"/>
      </x:c>
      <x:c r="DU11" s="90" t="str">
        <x:f t="shared" si="117"/>
      </x:c>
      <x:c r="DV11" s="90" t="str">
        <x:f t="shared" si="118"/>
      </x:c>
      <x:c r="DW11" s="90" t="str">
        <x:f t="shared" si="119"/>
      </x:c>
      <x:c r="DX11" s="90" t="str">
        <x:f t="shared" si="120"/>
      </x:c>
      <x:c r="DY11" s="90" t="str">
        <x:f t="shared" si="121"/>
      </x:c>
      <x:c r="DZ11" s="90" t="str">
        <x:f t="shared" si="122"/>
      </x:c>
      <x:c r="EA11" s="90" t="str">
        <x:f t="shared" si="123"/>
      </x:c>
      <x:c r="EB11" s="90" t="str">
        <x:f t="shared" si="124"/>
      </x:c>
      <x:c r="EC11" s="90" t="str">
        <x:f t="shared" si="125"/>
      </x:c>
      <x:c r="ED11" s="90" t="str">
        <x:f t="shared" si="126"/>
      </x:c>
      <x:c r="EE11" s="90" t="str">
        <x:f t="shared" si="127"/>
      </x:c>
      <x:c r="EF11" s="90" t="str">
        <x:f t="shared" si="128"/>
      </x:c>
      <x:c r="EG11" s="90" t="str">
        <x:f t="shared" si="129"/>
      </x:c>
      <x:c r="EH11" s="90" t="str">
        <x:f t="shared" si="130"/>
      </x:c>
      <x:c r="EI11" s="90" t="str">
        <x:f t="shared" si="131"/>
      </x:c>
      <x:c r="EJ11" s="90" t="str">
        <x:f t="shared" si="132"/>
      </x:c>
      <x:c r="EK11" s="90" t="str">
        <x:f t="shared" si="133"/>
      </x:c>
      <x:c r="EL11" s="90" t="str">
        <x:f t="shared" si="134"/>
      </x:c>
      <x:c r="EM11" s="90" t="str">
        <x:f t="shared" si="135"/>
      </x:c>
      <x:c r="EN11" s="90" t="str">
        <x:f t="shared" si="136"/>
      </x:c>
      <x:c r="EO11" s="90" t="str">
        <x:f t="shared" si="137"/>
      </x:c>
      <x:c r="EP11" s="90" t="str">
        <x:f t="shared" si="138"/>
      </x:c>
      <x:c r="EQ11" s="90" t="str">
        <x:f t="shared" si="139"/>
      </x:c>
      <x:c r="ER11" s="90" t="str">
        <x:f t="shared" si="140"/>
      </x:c>
      <x:c r="ES11" s="90" t="str">
        <x:f t="shared" si="141"/>
      </x:c>
      <x:c r="ET11" s="90" t="str">
        <x:f t="shared" si="142"/>
      </x:c>
      <x:c r="EU11" s="90" t="str">
        <x:f t="shared" si="143"/>
      </x:c>
      <x:c r="EV11" s="90" t="str">
        <x:f t="shared" si="144"/>
      </x:c>
      <x:c r="EW11" s="90" t="str">
        <x:f t="shared" si="145"/>
      </x:c>
      <x:c r="EX11" s="90" t="str">
        <x:f t="shared" si="146"/>
      </x:c>
      <x:c r="EY11" s="90" t="str">
        <x:f t="shared" si="147"/>
      </x:c>
      <x:c r="EZ11" s="90" t="str">
        <x:f t="shared" si="148"/>
      </x:c>
      <x:c r="FA11" s="90" t="str">
        <x:f t="shared" si="149"/>
      </x:c>
      <x:c r="FB11" t="n">
        <x:f>'07_Presupuesto'!J8-'14_Parametros'!$B$5+1</x:f>
        <x:v>1</x:v>
      </x:c>
      <x:c r="FC11" t="n">
        <x:f>'07_Presupuesto'!K8-'14_Parametros'!$B$5+1</x:f>
        <x:v>6</x:v>
      </x:c>
      <x:c r="FD11">
        <x:f t="shared" si="150"/>
        <x:v>6</x:v>
      </x:c>
    </x:row>
    <x:row r="12" ht="21" customHeight="1">
      <x:c r="B12" s="109" t="str">
        <x:f>'07A_Ppto_Comparado'!K12</x:f>
        <x:v>A.1.1/d)</x:v>
      </x:c>
      <x:c r="C12" s="109" t="str">
        <x:f>'07A_Ppto_Comparado'!L12</x:f>
        <x:v>Comedor</x:v>
      </x:c>
      <x:c r="D12" s="109" t="str">
        <x:f>'07A_Ppto_Comparado'!M12</x:f>
        <x:v>M2</x:v>
      </x:c>
      <x:c r="E12" s="110" t="n">
        <x:f>'07A_Ppto_Comparado'!N12</x:f>
        <x:v>10</x:v>
      </x:c>
      <x:c r="F12" s="110" t="n">
        <x:f>'07A_Ppto_Comparado'!O12</x:f>
        <x:v>106250</x:v>
      </x:c>
      <x:c r="G12" s="110" t="n">
        <x:f>'07A_Ppto_Comparado'!P12</x:f>
        <x:v>1062500</x:v>
      </x:c>
      <x:c r="H12" s="110">
        <x:f t="shared" si="0"/>
        <x:v>177083.33333333334</x:v>
      </x:c>
      <x:c r="I12" s="110">
        <x:f t="shared" si="1"/>
        <x:v>177083.33333333334</x:v>
      </x:c>
      <x:c r="J12" s="110">
        <x:f t="shared" si="2"/>
        <x:v>177083.33333333334</x:v>
      </x:c>
      <x:c r="K12" s="110">
        <x:f t="shared" si="3"/>
        <x:v>177083.33333333334</x:v>
      </x:c>
      <x:c r="L12" s="110">
        <x:f t="shared" si="4"/>
        <x:v>177083.33333333334</x:v>
      </x:c>
      <x:c r="M12" s="110">
        <x:f t="shared" si="5"/>
        <x:v>177083.33333333334</x:v>
      </x:c>
      <x:c r="N12" s="110" t="str">
        <x:f t="shared" si="6"/>
      </x:c>
      <x:c r="O12" s="110" t="str">
        <x:f t="shared" si="7"/>
      </x:c>
      <x:c r="P12" s="110" t="str">
        <x:f t="shared" si="8"/>
      </x:c>
      <x:c r="Q12" s="110" t="str">
        <x:f t="shared" si="9"/>
      </x:c>
      <x:c r="R12" s="110" t="str">
        <x:f t="shared" si="10"/>
      </x:c>
      <x:c r="S12" s="110" t="str">
        <x:f t="shared" si="11"/>
      </x:c>
      <x:c r="T12" s="110" t="str">
        <x:f t="shared" si="12"/>
      </x:c>
      <x:c r="U12" s="110" t="str">
        <x:f t="shared" si="13"/>
      </x:c>
      <x:c r="V12" s="110" t="str">
        <x:f t="shared" si="14"/>
      </x:c>
      <x:c r="W12" s="110" t="str">
        <x:f t="shared" si="15"/>
      </x:c>
      <x:c r="X12" s="110" t="str">
        <x:f t="shared" si="16"/>
      </x:c>
      <x:c r="Y12" s="110" t="str">
        <x:f t="shared" si="17"/>
      </x:c>
      <x:c r="Z12" s="110" t="str">
        <x:f t="shared" si="18"/>
      </x:c>
      <x:c r="AA12" s="110" t="str">
        <x:f t="shared" si="19"/>
      </x:c>
      <x:c r="AB12" s="110" t="str">
        <x:f t="shared" si="20"/>
      </x:c>
      <x:c r="AC12" s="110" t="str">
        <x:f t="shared" si="21"/>
      </x:c>
      <x:c r="AD12" s="110" t="str">
        <x:f t="shared" si="22"/>
      </x:c>
      <x:c r="AE12" s="110" t="str">
        <x:f t="shared" si="23"/>
      </x:c>
      <x:c r="AF12" s="110" t="str">
        <x:f t="shared" si="24"/>
      </x:c>
      <x:c r="AG12" s="110" t="str">
        <x:f t="shared" si="25"/>
      </x:c>
      <x:c r="AH12" s="110" t="str">
        <x:f t="shared" si="26"/>
      </x:c>
      <x:c r="AI12" s="110" t="str">
        <x:f t="shared" si="27"/>
      </x:c>
      <x:c r="AJ12" s="110" t="str">
        <x:f t="shared" si="28"/>
      </x:c>
      <x:c r="AK12" s="110" t="str">
        <x:f t="shared" si="29"/>
      </x:c>
      <x:c r="AL12" s="110" t="str">
        <x:f t="shared" si="30"/>
      </x:c>
      <x:c r="AM12" s="110" t="str">
        <x:f t="shared" si="31"/>
      </x:c>
      <x:c r="AN12" s="110" t="str">
        <x:f t="shared" si="32"/>
      </x:c>
      <x:c r="AO12" s="110" t="str">
        <x:f t="shared" si="33"/>
      </x:c>
      <x:c r="AP12" s="110" t="str">
        <x:f t="shared" si="34"/>
      </x:c>
      <x:c r="AQ12" s="110" t="str">
        <x:f t="shared" si="35"/>
      </x:c>
      <x:c r="AR12" s="110" t="str">
        <x:f t="shared" si="36"/>
      </x:c>
      <x:c r="AS12" s="110" t="str">
        <x:f t="shared" si="37"/>
      </x:c>
      <x:c r="AT12" s="110" t="str">
        <x:f t="shared" si="38"/>
      </x:c>
      <x:c r="AU12" s="110" t="str">
        <x:f t="shared" si="39"/>
      </x:c>
      <x:c r="AV12" s="110" t="str">
        <x:f t="shared" si="40"/>
      </x:c>
      <x:c r="AW12" s="110" t="str">
        <x:f t="shared" si="41"/>
      </x:c>
      <x:c r="AX12" s="110" t="str">
        <x:f t="shared" si="42"/>
      </x:c>
      <x:c r="AY12" s="110" t="str">
        <x:f t="shared" si="43"/>
      </x:c>
      <x:c r="AZ12" s="110" t="str">
        <x:f t="shared" si="44"/>
      </x:c>
      <x:c r="BA12" s="110" t="str">
        <x:f t="shared" si="45"/>
      </x:c>
      <x:c r="BB12" s="110" t="str">
        <x:f t="shared" si="46"/>
      </x:c>
      <x:c r="BC12" s="110" t="str">
        <x:f t="shared" si="47"/>
      </x:c>
      <x:c r="BD12" s="110" t="str">
        <x:f t="shared" si="48"/>
      </x:c>
      <x:c r="BE12" s="110" t="str">
        <x:f t="shared" si="49"/>
      </x:c>
      <x:c r="BF12" s="110" t="str">
        <x:f t="shared" si="50"/>
      </x:c>
      <x:c r="BG12" s="110" t="str">
        <x:f t="shared" si="51"/>
      </x:c>
      <x:c r="BH12" s="110" t="str">
        <x:f t="shared" si="52"/>
      </x:c>
      <x:c r="BI12" s="110" t="str">
        <x:f t="shared" si="53"/>
      </x:c>
      <x:c r="BJ12" s="110" t="str">
        <x:f t="shared" si="54"/>
      </x:c>
      <x:c r="BK12" s="110" t="str">
        <x:f t="shared" si="55"/>
      </x:c>
      <x:c r="BL12" s="110" t="str">
        <x:f t="shared" si="56"/>
      </x:c>
      <x:c r="BM12" s="110" t="str">
        <x:f t="shared" si="57"/>
      </x:c>
      <x:c r="BN12" s="110" t="str">
        <x:f t="shared" si="58"/>
      </x:c>
      <x:c r="BO12" s="110" t="str">
        <x:f t="shared" si="59"/>
      </x:c>
      <x:c r="BP12" s="110" t="str">
        <x:f t="shared" si="60"/>
      </x:c>
      <x:c r="BQ12" s="110" t="str">
        <x:f t="shared" si="61"/>
      </x:c>
      <x:c r="BR12" s="110" t="str">
        <x:f t="shared" si="62"/>
      </x:c>
      <x:c r="BS12" s="110" t="str">
        <x:f t="shared" si="63"/>
      </x:c>
      <x:c r="BT12" s="110" t="str">
        <x:f t="shared" si="64"/>
      </x:c>
      <x:c r="BU12" s="110" t="str">
        <x:f t="shared" si="65"/>
      </x:c>
      <x:c r="BV12" s="110" t="str">
        <x:f t="shared" si="66"/>
      </x:c>
      <x:c r="BW12" s="110" t="str">
        <x:f t="shared" si="67"/>
      </x:c>
      <x:c r="BX12" s="110" t="str">
        <x:f t="shared" si="68"/>
      </x:c>
      <x:c r="BY12" s="110" t="str">
        <x:f t="shared" si="69"/>
      </x:c>
      <x:c r="BZ12" s="110" t="str">
        <x:f t="shared" si="70"/>
      </x:c>
      <x:c r="CA12" s="110" t="str">
        <x:f t="shared" si="71"/>
      </x:c>
      <x:c r="CB12" s="110" t="str">
        <x:f t="shared" si="72"/>
      </x:c>
      <x:c r="CC12" s="110" t="str">
        <x:f t="shared" si="73"/>
      </x:c>
      <x:c r="CD12" s="110" t="str">
        <x:f t="shared" si="74"/>
      </x:c>
      <x:c r="CE12" s="110" t="str">
        <x:f t="shared" si="75"/>
      </x:c>
      <x:c r="CF12" s="110" t="str">
        <x:f t="shared" si="76"/>
      </x:c>
      <x:c r="CG12" s="110" t="str">
        <x:f t="shared" si="77"/>
      </x:c>
      <x:c r="CH12" s="110" t="str">
        <x:f t="shared" si="78"/>
      </x:c>
      <x:c r="CI12" s="110" t="str">
        <x:f t="shared" si="79"/>
      </x:c>
      <x:c r="CJ12" s="110" t="str">
        <x:f t="shared" si="80"/>
      </x:c>
      <x:c r="CK12" s="110" t="str">
        <x:f t="shared" si="81"/>
      </x:c>
      <x:c r="CL12" s="110" t="str">
        <x:f t="shared" si="82"/>
      </x:c>
      <x:c r="CM12" s="110" t="str">
        <x:f t="shared" si="83"/>
      </x:c>
      <x:c r="CN12" s="110" t="str">
        <x:f t="shared" si="84"/>
      </x:c>
      <x:c r="CO12" s="110" t="str">
        <x:f t="shared" si="85"/>
      </x:c>
      <x:c r="CP12" s="110" t="str">
        <x:f t="shared" si="86"/>
      </x:c>
      <x:c r="CQ12" s="110" t="str">
        <x:f t="shared" si="87"/>
      </x:c>
      <x:c r="CR12" s="110" t="str">
        <x:f t="shared" si="88"/>
      </x:c>
      <x:c r="CS12" s="110" t="str">
        <x:f t="shared" si="89"/>
      </x:c>
      <x:c r="CT12" s="110" t="str">
        <x:f t="shared" si="90"/>
      </x:c>
      <x:c r="CU12" s="110" t="str">
        <x:f t="shared" si="91"/>
      </x:c>
      <x:c r="CV12" s="110" t="str">
        <x:f t="shared" si="92"/>
      </x:c>
      <x:c r="CW12" s="110" t="str">
        <x:f t="shared" si="93"/>
      </x:c>
      <x:c r="CX12" s="110" t="str">
        <x:f t="shared" si="94"/>
      </x:c>
      <x:c r="CY12" s="110" t="str">
        <x:f t="shared" si="95"/>
      </x:c>
      <x:c r="CZ12" s="110" t="str">
        <x:f t="shared" si="96"/>
      </x:c>
      <x:c r="DA12" s="110" t="str">
        <x:f t="shared" si="97"/>
      </x:c>
      <x:c r="DB12" s="110" t="str">
        <x:f t="shared" si="98"/>
      </x:c>
      <x:c r="DC12" s="110" t="str">
        <x:f t="shared" si="99"/>
      </x:c>
      <x:c r="DD12" s="110" t="str">
        <x:f t="shared" si="100"/>
      </x:c>
      <x:c r="DE12" s="110" t="str">
        <x:f t="shared" si="101"/>
      </x:c>
      <x:c r="DF12" s="110" t="str">
        <x:f t="shared" si="102"/>
      </x:c>
      <x:c r="DG12" s="110" t="str">
        <x:f t="shared" si="103"/>
      </x:c>
      <x:c r="DH12" s="110" t="str">
        <x:f t="shared" si="104"/>
      </x:c>
      <x:c r="DI12" s="110" t="str">
        <x:f t="shared" si="105"/>
      </x:c>
      <x:c r="DJ12" s="110" t="str">
        <x:f t="shared" si="106"/>
      </x:c>
      <x:c r="DK12" s="110" t="str">
        <x:f t="shared" si="107"/>
      </x:c>
      <x:c r="DL12" s="110" t="str">
        <x:f t="shared" si="108"/>
      </x:c>
      <x:c r="DM12" s="110" t="str">
        <x:f t="shared" si="109"/>
      </x:c>
      <x:c r="DN12" s="110" t="str">
        <x:f t="shared" si="110"/>
      </x:c>
      <x:c r="DO12" s="110" t="str">
        <x:f t="shared" si="111"/>
      </x:c>
      <x:c r="DP12" s="110" t="str">
        <x:f t="shared" si="112"/>
      </x:c>
      <x:c r="DQ12" s="110" t="str">
        <x:f t="shared" si="113"/>
      </x:c>
      <x:c r="DR12" s="110" t="str">
        <x:f t="shared" si="114"/>
      </x:c>
      <x:c r="DS12" s="110" t="str">
        <x:f t="shared" si="115"/>
      </x:c>
      <x:c r="DT12" s="110" t="str">
        <x:f t="shared" si="116"/>
      </x:c>
      <x:c r="DU12" s="110" t="str">
        <x:f t="shared" si="117"/>
      </x:c>
      <x:c r="DV12" s="110" t="str">
        <x:f t="shared" si="118"/>
      </x:c>
      <x:c r="DW12" s="110" t="str">
        <x:f t="shared" si="119"/>
      </x:c>
      <x:c r="DX12" s="110" t="str">
        <x:f t="shared" si="120"/>
      </x:c>
      <x:c r="DY12" s="110" t="str">
        <x:f t="shared" si="121"/>
      </x:c>
      <x:c r="DZ12" s="110" t="str">
        <x:f t="shared" si="122"/>
      </x:c>
      <x:c r="EA12" s="110" t="str">
        <x:f t="shared" si="123"/>
      </x:c>
      <x:c r="EB12" s="110" t="str">
        <x:f t="shared" si="124"/>
      </x:c>
      <x:c r="EC12" s="110" t="str">
        <x:f t="shared" si="125"/>
      </x:c>
      <x:c r="ED12" s="110" t="str">
        <x:f t="shared" si="126"/>
      </x:c>
      <x:c r="EE12" s="110" t="str">
        <x:f t="shared" si="127"/>
      </x:c>
      <x:c r="EF12" s="110" t="str">
        <x:f t="shared" si="128"/>
      </x:c>
      <x:c r="EG12" s="110" t="str">
        <x:f t="shared" si="129"/>
      </x:c>
      <x:c r="EH12" s="110" t="str">
        <x:f t="shared" si="130"/>
      </x:c>
      <x:c r="EI12" s="110" t="str">
        <x:f t="shared" si="131"/>
      </x:c>
      <x:c r="EJ12" s="110" t="str">
        <x:f t="shared" si="132"/>
      </x:c>
      <x:c r="EK12" s="110" t="str">
        <x:f t="shared" si="133"/>
      </x:c>
      <x:c r="EL12" s="110" t="str">
        <x:f t="shared" si="134"/>
      </x:c>
      <x:c r="EM12" s="110" t="str">
        <x:f t="shared" si="135"/>
      </x:c>
      <x:c r="EN12" s="110" t="str">
        <x:f t="shared" si="136"/>
      </x:c>
      <x:c r="EO12" s="110" t="str">
        <x:f t="shared" si="137"/>
      </x:c>
      <x:c r="EP12" s="110" t="str">
        <x:f t="shared" si="138"/>
      </x:c>
      <x:c r="EQ12" s="110" t="str">
        <x:f t="shared" si="139"/>
      </x:c>
      <x:c r="ER12" s="110" t="str">
        <x:f t="shared" si="140"/>
      </x:c>
      <x:c r="ES12" s="110" t="str">
        <x:f t="shared" si="141"/>
      </x:c>
      <x:c r="ET12" s="110" t="str">
        <x:f t="shared" si="142"/>
      </x:c>
      <x:c r="EU12" s="110" t="str">
        <x:f t="shared" si="143"/>
      </x:c>
      <x:c r="EV12" s="110" t="str">
        <x:f t="shared" si="144"/>
      </x:c>
      <x:c r="EW12" s="110" t="str">
        <x:f t="shared" si="145"/>
      </x:c>
      <x:c r="EX12" s="110" t="str">
        <x:f t="shared" si="146"/>
      </x:c>
      <x:c r="EY12" s="110" t="str">
        <x:f t="shared" si="147"/>
      </x:c>
      <x:c r="EZ12" s="110" t="str">
        <x:f t="shared" si="148"/>
      </x:c>
      <x:c r="FA12" s="110" t="str">
        <x:f t="shared" si="149"/>
      </x:c>
      <x:c r="FB12" t="n">
        <x:f>'07_Presupuesto'!J9-'14_Parametros'!$B$5+1</x:f>
        <x:v>1</x:v>
      </x:c>
      <x:c r="FC12" t="n">
        <x:f>'07_Presupuesto'!K9-'14_Parametros'!$B$5+1</x:f>
        <x:v>6</x:v>
      </x:c>
      <x:c r="FD12">
        <x:f t="shared" si="150"/>
        <x:v>6</x:v>
      </x:c>
    </x:row>
    <x:row r="13" ht="21" customHeight="1">
      <x:c r="B13" t="str">
        <x:f>'07A_Ppto_Comparado'!K13</x:f>
        <x:v>A.1.2</x:v>
      </x:c>
      <x:c r="C13" t="str">
        <x:f>'07A_Ppto_Comparado'!L13</x:f>
        <x:v>CIERRE PROVISORIO</x:v>
      </x:c>
      <x:c r="D13" t="str">
        <x:f>'07A_Ppto_Comparado'!M13</x:f>
        <x:v>ML</x:v>
      </x:c>
      <x:c r="E13" s="90" t="n">
        <x:f>'07A_Ppto_Comparado'!N13</x:f>
        <x:v>84</x:v>
      </x:c>
      <x:c r="F13" s="90" t="n">
        <x:f>'07A_Ppto_Comparado'!O13</x:f>
        <x:v>18125</x:v>
      </x:c>
      <x:c r="G13" s="90" t="n">
        <x:f>'07A_Ppto_Comparado'!P13</x:f>
        <x:v>1522500</x:v>
      </x:c>
      <x:c r="H13" s="90">
        <x:f t="shared" si="0"/>
        <x:v>253750</x:v>
      </x:c>
      <x:c r="I13" s="90">
        <x:f t="shared" si="1"/>
        <x:v>253750</x:v>
      </x:c>
      <x:c r="J13" s="90">
        <x:f t="shared" si="2"/>
        <x:v>253750</x:v>
      </x:c>
      <x:c r="K13" s="90">
        <x:f t="shared" si="3"/>
        <x:v>253750</x:v>
      </x:c>
      <x:c r="L13" s="90">
        <x:f t="shared" si="4"/>
        <x:v>253750</x:v>
      </x:c>
      <x:c r="M13" s="90">
        <x:f t="shared" si="5"/>
        <x:v>253750</x:v>
      </x:c>
      <x:c r="N13" s="90" t="str">
        <x:f t="shared" si="6"/>
      </x:c>
      <x:c r="O13" s="90" t="str">
        <x:f t="shared" si="7"/>
      </x:c>
      <x:c r="P13" s="90" t="str">
        <x:f t="shared" si="8"/>
      </x:c>
      <x:c r="Q13" s="90" t="str">
        <x:f t="shared" si="9"/>
      </x:c>
      <x:c r="R13" s="90" t="str">
        <x:f t="shared" si="10"/>
      </x:c>
      <x:c r="S13" s="90" t="str">
        <x:f t="shared" si="11"/>
      </x:c>
      <x:c r="T13" s="90" t="str">
        <x:f t="shared" si="12"/>
      </x:c>
      <x:c r="U13" s="90" t="str">
        <x:f t="shared" si="13"/>
      </x:c>
      <x:c r="V13" s="90" t="str">
        <x:f t="shared" si="14"/>
      </x:c>
      <x:c r="W13" s="90" t="str">
        <x:f t="shared" si="15"/>
      </x:c>
      <x:c r="X13" s="90" t="str">
        <x:f t="shared" si="16"/>
      </x:c>
      <x:c r="Y13" s="90" t="str">
        <x:f t="shared" si="17"/>
      </x:c>
      <x:c r="Z13" s="90" t="str">
        <x:f t="shared" si="18"/>
      </x:c>
      <x:c r="AA13" s="90" t="str">
        <x:f t="shared" si="19"/>
      </x:c>
      <x:c r="AB13" s="90" t="str">
        <x:f t="shared" si="20"/>
      </x:c>
      <x:c r="AC13" s="90" t="str">
        <x:f t="shared" si="21"/>
      </x:c>
      <x:c r="AD13" s="90" t="str">
        <x:f t="shared" si="22"/>
      </x:c>
      <x:c r="AE13" s="90" t="str">
        <x:f t="shared" si="23"/>
      </x:c>
      <x:c r="AF13" s="90" t="str">
        <x:f t="shared" si="24"/>
      </x:c>
      <x:c r="AG13" s="90" t="str">
        <x:f t="shared" si="25"/>
      </x:c>
      <x:c r="AH13" s="90" t="str">
        <x:f t="shared" si="26"/>
      </x:c>
      <x:c r="AI13" s="90" t="str">
        <x:f t="shared" si="27"/>
      </x:c>
      <x:c r="AJ13" s="90" t="str">
        <x:f t="shared" si="28"/>
      </x:c>
      <x:c r="AK13" s="90" t="str">
        <x:f t="shared" si="29"/>
      </x:c>
      <x:c r="AL13" s="90" t="str">
        <x:f t="shared" si="30"/>
      </x:c>
      <x:c r="AM13" s="90" t="str">
        <x:f t="shared" si="31"/>
      </x:c>
      <x:c r="AN13" s="90" t="str">
        <x:f t="shared" si="32"/>
      </x:c>
      <x:c r="AO13" s="90" t="str">
        <x:f t="shared" si="33"/>
      </x:c>
      <x:c r="AP13" s="90" t="str">
        <x:f t="shared" si="34"/>
      </x:c>
      <x:c r="AQ13" s="90" t="str">
        <x:f t="shared" si="35"/>
      </x:c>
      <x:c r="AR13" s="90" t="str">
        <x:f t="shared" si="36"/>
      </x:c>
      <x:c r="AS13" s="90" t="str">
        <x:f t="shared" si="37"/>
      </x:c>
      <x:c r="AT13" s="90" t="str">
        <x:f t="shared" si="38"/>
      </x:c>
      <x:c r="AU13" s="90" t="str">
        <x:f t="shared" si="39"/>
      </x:c>
      <x:c r="AV13" s="90" t="str">
        <x:f t="shared" si="40"/>
      </x:c>
      <x:c r="AW13" s="90" t="str">
        <x:f t="shared" si="41"/>
      </x:c>
      <x:c r="AX13" s="90" t="str">
        <x:f t="shared" si="42"/>
      </x:c>
      <x:c r="AY13" s="90" t="str">
        <x:f t="shared" si="43"/>
      </x:c>
      <x:c r="AZ13" s="90" t="str">
        <x:f t="shared" si="44"/>
      </x:c>
      <x:c r="BA13" s="90" t="str">
        <x:f t="shared" si="45"/>
      </x:c>
      <x:c r="BB13" s="90" t="str">
        <x:f t="shared" si="46"/>
      </x:c>
      <x:c r="BC13" s="90" t="str">
        <x:f t="shared" si="47"/>
      </x:c>
      <x:c r="BD13" s="90" t="str">
        <x:f t="shared" si="48"/>
      </x:c>
      <x:c r="BE13" s="90" t="str">
        <x:f t="shared" si="49"/>
      </x:c>
      <x:c r="BF13" s="90" t="str">
        <x:f t="shared" si="50"/>
      </x:c>
      <x:c r="BG13" s="90" t="str">
        <x:f t="shared" si="51"/>
      </x:c>
      <x:c r="BH13" s="90" t="str">
        <x:f t="shared" si="52"/>
      </x:c>
      <x:c r="BI13" s="90" t="str">
        <x:f t="shared" si="53"/>
      </x:c>
      <x:c r="BJ13" s="90" t="str">
        <x:f t="shared" si="54"/>
      </x:c>
      <x:c r="BK13" s="90" t="str">
        <x:f t="shared" si="55"/>
      </x:c>
      <x:c r="BL13" s="90" t="str">
        <x:f t="shared" si="56"/>
      </x:c>
      <x:c r="BM13" s="90" t="str">
        <x:f t="shared" si="57"/>
      </x:c>
      <x:c r="BN13" s="90" t="str">
        <x:f t="shared" si="58"/>
      </x:c>
      <x:c r="BO13" s="90" t="str">
        <x:f t="shared" si="59"/>
      </x:c>
      <x:c r="BP13" s="90" t="str">
        <x:f t="shared" si="60"/>
      </x:c>
      <x:c r="BQ13" s="90" t="str">
        <x:f t="shared" si="61"/>
      </x:c>
      <x:c r="BR13" s="90" t="str">
        <x:f t="shared" si="62"/>
      </x:c>
      <x:c r="BS13" s="90" t="str">
        <x:f t="shared" si="63"/>
      </x:c>
      <x:c r="BT13" s="90" t="str">
        <x:f t="shared" si="64"/>
      </x:c>
      <x:c r="BU13" s="90" t="str">
        <x:f t="shared" si="65"/>
      </x:c>
      <x:c r="BV13" s="90" t="str">
        <x:f t="shared" si="66"/>
      </x:c>
      <x:c r="BW13" s="90" t="str">
        <x:f t="shared" si="67"/>
      </x:c>
      <x:c r="BX13" s="90" t="str">
        <x:f t="shared" si="68"/>
      </x:c>
      <x:c r="BY13" s="90" t="str">
        <x:f t="shared" si="69"/>
      </x:c>
      <x:c r="BZ13" s="90" t="str">
        <x:f t="shared" si="70"/>
      </x:c>
      <x:c r="CA13" s="90" t="str">
        <x:f t="shared" si="71"/>
      </x:c>
      <x:c r="CB13" s="90" t="str">
        <x:f t="shared" si="72"/>
      </x:c>
      <x:c r="CC13" s="90" t="str">
        <x:f t="shared" si="73"/>
      </x:c>
      <x:c r="CD13" s="90" t="str">
        <x:f t="shared" si="74"/>
      </x:c>
      <x:c r="CE13" s="90" t="str">
        <x:f t="shared" si="75"/>
      </x:c>
      <x:c r="CF13" s="90" t="str">
        <x:f t="shared" si="76"/>
      </x:c>
      <x:c r="CG13" s="90" t="str">
        <x:f t="shared" si="77"/>
      </x:c>
      <x:c r="CH13" s="90" t="str">
        <x:f t="shared" si="78"/>
      </x:c>
      <x:c r="CI13" s="90" t="str">
        <x:f t="shared" si="79"/>
      </x:c>
      <x:c r="CJ13" s="90" t="str">
        <x:f t="shared" si="80"/>
      </x:c>
      <x:c r="CK13" s="90" t="str">
        <x:f t="shared" si="81"/>
      </x:c>
      <x:c r="CL13" s="90" t="str">
        <x:f t="shared" si="82"/>
      </x:c>
      <x:c r="CM13" s="90" t="str">
        <x:f t="shared" si="83"/>
      </x:c>
      <x:c r="CN13" s="90" t="str">
        <x:f t="shared" si="84"/>
      </x:c>
      <x:c r="CO13" s="90" t="str">
        <x:f t="shared" si="85"/>
      </x:c>
      <x:c r="CP13" s="90" t="str">
        <x:f t="shared" si="86"/>
      </x:c>
      <x:c r="CQ13" s="90" t="str">
        <x:f t="shared" si="87"/>
      </x:c>
      <x:c r="CR13" s="90" t="str">
        <x:f t="shared" si="88"/>
      </x:c>
      <x:c r="CS13" s="90" t="str">
        <x:f t="shared" si="89"/>
      </x:c>
      <x:c r="CT13" s="90" t="str">
        <x:f t="shared" si="90"/>
      </x:c>
      <x:c r="CU13" s="90" t="str">
        <x:f t="shared" si="91"/>
      </x:c>
      <x:c r="CV13" s="90" t="str">
        <x:f t="shared" si="92"/>
      </x:c>
      <x:c r="CW13" s="90" t="str">
        <x:f t="shared" si="93"/>
      </x:c>
      <x:c r="CX13" s="90" t="str">
        <x:f t="shared" si="94"/>
      </x:c>
      <x:c r="CY13" s="90" t="str">
        <x:f t="shared" si="95"/>
      </x:c>
      <x:c r="CZ13" s="90" t="str">
        <x:f t="shared" si="96"/>
      </x:c>
      <x:c r="DA13" s="90" t="str">
        <x:f t="shared" si="97"/>
      </x:c>
      <x:c r="DB13" s="90" t="str">
        <x:f t="shared" si="98"/>
      </x:c>
      <x:c r="DC13" s="90" t="str">
        <x:f t="shared" si="99"/>
      </x:c>
      <x:c r="DD13" s="90" t="str">
        <x:f t="shared" si="100"/>
      </x:c>
      <x:c r="DE13" s="90" t="str">
        <x:f t="shared" si="101"/>
      </x:c>
      <x:c r="DF13" s="90" t="str">
        <x:f t="shared" si="102"/>
      </x:c>
      <x:c r="DG13" s="90" t="str">
        <x:f t="shared" si="103"/>
      </x:c>
      <x:c r="DH13" s="90" t="str">
        <x:f t="shared" si="104"/>
      </x:c>
      <x:c r="DI13" s="90" t="str">
        <x:f t="shared" si="105"/>
      </x:c>
      <x:c r="DJ13" s="90" t="str">
        <x:f t="shared" si="106"/>
      </x:c>
      <x:c r="DK13" s="90" t="str">
        <x:f t="shared" si="107"/>
      </x:c>
      <x:c r="DL13" s="90" t="str">
        <x:f t="shared" si="108"/>
      </x:c>
      <x:c r="DM13" s="90" t="str">
        <x:f t="shared" si="109"/>
      </x:c>
      <x:c r="DN13" s="90" t="str">
        <x:f t="shared" si="110"/>
      </x:c>
      <x:c r="DO13" s="90" t="str">
        <x:f t="shared" si="111"/>
      </x:c>
      <x:c r="DP13" s="90" t="str">
        <x:f t="shared" si="112"/>
      </x:c>
      <x:c r="DQ13" s="90" t="str">
        <x:f t="shared" si="113"/>
      </x:c>
      <x:c r="DR13" s="90" t="str">
        <x:f t="shared" si="114"/>
      </x:c>
      <x:c r="DS13" s="90" t="str">
        <x:f t="shared" si="115"/>
      </x:c>
      <x:c r="DT13" s="90" t="str">
        <x:f t="shared" si="116"/>
      </x:c>
      <x:c r="DU13" s="90" t="str">
        <x:f t="shared" si="117"/>
      </x:c>
      <x:c r="DV13" s="90" t="str">
        <x:f t="shared" si="118"/>
      </x:c>
      <x:c r="DW13" s="90" t="str">
        <x:f t="shared" si="119"/>
      </x:c>
      <x:c r="DX13" s="90" t="str">
        <x:f t="shared" si="120"/>
      </x:c>
      <x:c r="DY13" s="90" t="str">
        <x:f t="shared" si="121"/>
      </x:c>
      <x:c r="DZ13" s="90" t="str">
        <x:f t="shared" si="122"/>
      </x:c>
      <x:c r="EA13" s="90" t="str">
        <x:f t="shared" si="123"/>
      </x:c>
      <x:c r="EB13" s="90" t="str">
        <x:f t="shared" si="124"/>
      </x:c>
      <x:c r="EC13" s="90" t="str">
        <x:f t="shared" si="125"/>
      </x:c>
      <x:c r="ED13" s="90" t="str">
        <x:f t="shared" si="126"/>
      </x:c>
      <x:c r="EE13" s="90" t="str">
        <x:f t="shared" si="127"/>
      </x:c>
      <x:c r="EF13" s="90" t="str">
        <x:f t="shared" si="128"/>
      </x:c>
      <x:c r="EG13" s="90" t="str">
        <x:f t="shared" si="129"/>
      </x:c>
      <x:c r="EH13" s="90" t="str">
        <x:f t="shared" si="130"/>
      </x:c>
      <x:c r="EI13" s="90" t="str">
        <x:f t="shared" si="131"/>
      </x:c>
      <x:c r="EJ13" s="90" t="str">
        <x:f t="shared" si="132"/>
      </x:c>
      <x:c r="EK13" s="90" t="str">
        <x:f t="shared" si="133"/>
      </x:c>
      <x:c r="EL13" s="90" t="str">
        <x:f t="shared" si="134"/>
      </x:c>
      <x:c r="EM13" s="90" t="str">
        <x:f t="shared" si="135"/>
      </x:c>
      <x:c r="EN13" s="90" t="str">
        <x:f t="shared" si="136"/>
      </x:c>
      <x:c r="EO13" s="90" t="str">
        <x:f t="shared" si="137"/>
      </x:c>
      <x:c r="EP13" s="90" t="str">
        <x:f t="shared" si="138"/>
      </x:c>
      <x:c r="EQ13" s="90" t="str">
        <x:f t="shared" si="139"/>
      </x:c>
      <x:c r="ER13" s="90" t="str">
        <x:f t="shared" si="140"/>
      </x:c>
      <x:c r="ES13" s="90" t="str">
        <x:f t="shared" si="141"/>
      </x:c>
      <x:c r="ET13" s="90" t="str">
        <x:f t="shared" si="142"/>
      </x:c>
      <x:c r="EU13" s="90" t="str">
        <x:f t="shared" si="143"/>
      </x:c>
      <x:c r="EV13" s="90" t="str">
        <x:f t="shared" si="144"/>
      </x:c>
      <x:c r="EW13" s="90" t="str">
        <x:f t="shared" si="145"/>
      </x:c>
      <x:c r="EX13" s="90" t="str">
        <x:f t="shared" si="146"/>
      </x:c>
      <x:c r="EY13" s="90" t="str">
        <x:f t="shared" si="147"/>
      </x:c>
      <x:c r="EZ13" s="90" t="str">
        <x:f t="shared" si="148"/>
      </x:c>
      <x:c r="FA13" s="90" t="str">
        <x:f t="shared" si="149"/>
      </x:c>
      <x:c r="FB13" t="n">
        <x:f>'07_Presupuesto'!J10-'14_Parametros'!$B$5+1</x:f>
        <x:v>1</x:v>
      </x:c>
      <x:c r="FC13" t="n">
        <x:f>'07_Presupuesto'!K10-'14_Parametros'!$B$5+1</x:f>
        <x:v>6</x:v>
      </x:c>
      <x:c r="FD13">
        <x:f t="shared" si="150"/>
        <x:v>6</x:v>
      </x:c>
    </x:row>
    <x:row r="14" ht="21" customHeight="1">
      <x:c r="B14" s="109" t="str">
        <x:f>'07A_Ppto_Comparado'!K14</x:f>
        <x:v>A.1.3</x:v>
      </x:c>
      <x:c r="C14" s="109" t="str">
        <x:f>'07A_Ppto_Comparado'!L14</x:f>
        <x:v>LETRERO DE OBRA</x:v>
      </x:c>
      <x:c r="D14" s="109" t="str">
        <x:f>'07A_Ppto_Comparado'!M14</x:f>
        <x:v>UNI</x:v>
      </x:c>
      <x:c r="E14" s="110" t="n">
        <x:f>'07A_Ppto_Comparado'!N14</x:f>
        <x:v>1</x:v>
      </x:c>
      <x:c r="F14" s="110" t="n">
        <x:f>'07A_Ppto_Comparado'!O14</x:f>
        <x:v>487500</x:v>
      </x:c>
      <x:c r="G14" s="110" t="n">
        <x:f>'07A_Ppto_Comparado'!P14</x:f>
        <x:v>487500</x:v>
      </x:c>
      <x:c r="H14" s="110">
        <x:f t="shared" si="0"/>
        <x:v>81250</x:v>
      </x:c>
      <x:c r="I14" s="110">
        <x:f t="shared" si="1"/>
        <x:v>81250</x:v>
      </x:c>
      <x:c r="J14" s="110">
        <x:f t="shared" si="2"/>
        <x:v>81250</x:v>
      </x:c>
      <x:c r="K14" s="110">
        <x:f t="shared" si="3"/>
        <x:v>81250</x:v>
      </x:c>
      <x:c r="L14" s="110">
        <x:f t="shared" si="4"/>
        <x:v>81250</x:v>
      </x:c>
      <x:c r="M14" s="110">
        <x:f t="shared" si="5"/>
        <x:v>81250</x:v>
      </x:c>
      <x:c r="N14" s="110" t="str">
        <x:f t="shared" si="6"/>
      </x:c>
      <x:c r="O14" s="110" t="str">
        <x:f t="shared" si="7"/>
      </x:c>
      <x:c r="P14" s="110" t="str">
        <x:f t="shared" si="8"/>
      </x:c>
      <x:c r="Q14" s="110" t="str">
        <x:f t="shared" si="9"/>
      </x:c>
      <x:c r="R14" s="110" t="str">
        <x:f t="shared" si="10"/>
      </x:c>
      <x:c r="S14" s="110" t="str">
        <x:f t="shared" si="11"/>
      </x:c>
      <x:c r="T14" s="110" t="str">
        <x:f t="shared" si="12"/>
      </x:c>
      <x:c r="U14" s="110" t="str">
        <x:f t="shared" si="13"/>
      </x:c>
      <x:c r="V14" s="110" t="str">
        <x:f t="shared" si="14"/>
      </x:c>
      <x:c r="W14" s="110" t="str">
        <x:f t="shared" si="15"/>
      </x:c>
      <x:c r="X14" s="110" t="str">
        <x:f t="shared" si="16"/>
      </x:c>
      <x:c r="Y14" s="110" t="str">
        <x:f t="shared" si="17"/>
      </x:c>
      <x:c r="Z14" s="110" t="str">
        <x:f t="shared" si="18"/>
      </x:c>
      <x:c r="AA14" s="110" t="str">
        <x:f t="shared" si="19"/>
      </x:c>
      <x:c r="AB14" s="110" t="str">
        <x:f t="shared" si="20"/>
      </x:c>
      <x:c r="AC14" s="110" t="str">
        <x:f t="shared" si="21"/>
      </x:c>
      <x:c r="AD14" s="110" t="str">
        <x:f t="shared" si="22"/>
      </x:c>
      <x:c r="AE14" s="110" t="str">
        <x:f t="shared" si="23"/>
      </x:c>
      <x:c r="AF14" s="110" t="str">
        <x:f t="shared" si="24"/>
      </x:c>
      <x:c r="AG14" s="110" t="str">
        <x:f t="shared" si="25"/>
      </x:c>
      <x:c r="AH14" s="110" t="str">
        <x:f t="shared" si="26"/>
      </x:c>
      <x:c r="AI14" s="110" t="str">
        <x:f t="shared" si="27"/>
      </x:c>
      <x:c r="AJ14" s="110" t="str">
        <x:f t="shared" si="28"/>
      </x:c>
      <x:c r="AK14" s="110" t="str">
        <x:f t="shared" si="29"/>
      </x:c>
      <x:c r="AL14" s="110" t="str">
        <x:f t="shared" si="30"/>
      </x:c>
      <x:c r="AM14" s="110" t="str">
        <x:f t="shared" si="31"/>
      </x:c>
      <x:c r="AN14" s="110" t="str">
        <x:f t="shared" si="32"/>
      </x:c>
      <x:c r="AO14" s="110" t="str">
        <x:f t="shared" si="33"/>
      </x:c>
      <x:c r="AP14" s="110" t="str">
        <x:f t="shared" si="34"/>
      </x:c>
      <x:c r="AQ14" s="110" t="str">
        <x:f t="shared" si="35"/>
      </x:c>
      <x:c r="AR14" s="110" t="str">
        <x:f t="shared" si="36"/>
      </x:c>
      <x:c r="AS14" s="110" t="str">
        <x:f t="shared" si="37"/>
      </x:c>
      <x:c r="AT14" s="110" t="str">
        <x:f t="shared" si="38"/>
      </x:c>
      <x:c r="AU14" s="110" t="str">
        <x:f t="shared" si="39"/>
      </x:c>
      <x:c r="AV14" s="110" t="str">
        <x:f t="shared" si="40"/>
      </x:c>
      <x:c r="AW14" s="110" t="str">
        <x:f t="shared" si="41"/>
      </x:c>
      <x:c r="AX14" s="110" t="str">
        <x:f t="shared" si="42"/>
      </x:c>
      <x:c r="AY14" s="110" t="str">
        <x:f t="shared" si="43"/>
      </x:c>
      <x:c r="AZ14" s="110" t="str">
        <x:f t="shared" si="44"/>
      </x:c>
      <x:c r="BA14" s="110" t="str">
        <x:f t="shared" si="45"/>
      </x:c>
      <x:c r="BB14" s="110" t="str">
        <x:f t="shared" si="46"/>
      </x:c>
      <x:c r="BC14" s="110" t="str">
        <x:f t="shared" si="47"/>
      </x:c>
      <x:c r="BD14" s="110" t="str">
        <x:f t="shared" si="48"/>
      </x:c>
      <x:c r="BE14" s="110" t="str">
        <x:f t="shared" si="49"/>
      </x:c>
      <x:c r="BF14" s="110" t="str">
        <x:f t="shared" si="50"/>
      </x:c>
      <x:c r="BG14" s="110" t="str">
        <x:f t="shared" si="51"/>
      </x:c>
      <x:c r="BH14" s="110" t="str">
        <x:f t="shared" si="52"/>
      </x:c>
      <x:c r="BI14" s="110" t="str">
        <x:f t="shared" si="53"/>
      </x:c>
      <x:c r="BJ14" s="110" t="str">
        <x:f t="shared" si="54"/>
      </x:c>
      <x:c r="BK14" s="110" t="str">
        <x:f t="shared" si="55"/>
      </x:c>
      <x:c r="BL14" s="110" t="str">
        <x:f t="shared" si="56"/>
      </x:c>
      <x:c r="BM14" s="110" t="str">
        <x:f t="shared" si="57"/>
      </x:c>
      <x:c r="BN14" s="110" t="str">
        <x:f t="shared" si="58"/>
      </x:c>
      <x:c r="BO14" s="110" t="str">
        <x:f t="shared" si="59"/>
      </x:c>
      <x:c r="BP14" s="110" t="str">
        <x:f t="shared" si="60"/>
      </x:c>
      <x:c r="BQ14" s="110" t="str">
        <x:f t="shared" si="61"/>
      </x:c>
      <x:c r="BR14" s="110" t="str">
        <x:f t="shared" si="62"/>
      </x:c>
      <x:c r="BS14" s="110" t="str">
        <x:f t="shared" si="63"/>
      </x:c>
      <x:c r="BT14" s="110" t="str">
        <x:f t="shared" si="64"/>
      </x:c>
      <x:c r="BU14" s="110" t="str">
        <x:f t="shared" si="65"/>
      </x:c>
      <x:c r="BV14" s="110" t="str">
        <x:f t="shared" si="66"/>
      </x:c>
      <x:c r="BW14" s="110" t="str">
        <x:f t="shared" si="67"/>
      </x:c>
      <x:c r="BX14" s="110" t="str">
        <x:f t="shared" si="68"/>
      </x:c>
      <x:c r="BY14" s="110" t="str">
        <x:f t="shared" si="69"/>
      </x:c>
      <x:c r="BZ14" s="110" t="str">
        <x:f t="shared" si="70"/>
      </x:c>
      <x:c r="CA14" s="110" t="str">
        <x:f t="shared" si="71"/>
      </x:c>
      <x:c r="CB14" s="110" t="str">
        <x:f t="shared" si="72"/>
      </x:c>
      <x:c r="CC14" s="110" t="str">
        <x:f t="shared" si="73"/>
      </x:c>
      <x:c r="CD14" s="110" t="str">
        <x:f t="shared" si="74"/>
      </x:c>
      <x:c r="CE14" s="110" t="str">
        <x:f t="shared" si="75"/>
      </x:c>
      <x:c r="CF14" s="110" t="str">
        <x:f t="shared" si="76"/>
      </x:c>
      <x:c r="CG14" s="110" t="str">
        <x:f t="shared" si="77"/>
      </x:c>
      <x:c r="CH14" s="110" t="str">
        <x:f t="shared" si="78"/>
      </x:c>
      <x:c r="CI14" s="110" t="str">
        <x:f t="shared" si="79"/>
      </x:c>
      <x:c r="CJ14" s="110" t="str">
        <x:f t="shared" si="80"/>
      </x:c>
      <x:c r="CK14" s="110" t="str">
        <x:f t="shared" si="81"/>
      </x:c>
      <x:c r="CL14" s="110" t="str">
        <x:f t="shared" si="82"/>
      </x:c>
      <x:c r="CM14" s="110" t="str">
        <x:f t="shared" si="83"/>
      </x:c>
      <x:c r="CN14" s="110" t="str">
        <x:f t="shared" si="84"/>
      </x:c>
      <x:c r="CO14" s="110" t="str">
        <x:f t="shared" si="85"/>
      </x:c>
      <x:c r="CP14" s="110" t="str">
        <x:f t="shared" si="86"/>
      </x:c>
      <x:c r="CQ14" s="110" t="str">
        <x:f t="shared" si="87"/>
      </x:c>
      <x:c r="CR14" s="110" t="str">
        <x:f t="shared" si="88"/>
      </x:c>
      <x:c r="CS14" s="110" t="str">
        <x:f t="shared" si="89"/>
      </x:c>
      <x:c r="CT14" s="110" t="str">
        <x:f t="shared" si="90"/>
      </x:c>
      <x:c r="CU14" s="110" t="str">
        <x:f t="shared" si="91"/>
      </x:c>
      <x:c r="CV14" s="110" t="str">
        <x:f t="shared" si="92"/>
      </x:c>
      <x:c r="CW14" s="110" t="str">
        <x:f t="shared" si="93"/>
      </x:c>
      <x:c r="CX14" s="110" t="str">
        <x:f t="shared" si="94"/>
      </x:c>
      <x:c r="CY14" s="110" t="str">
        <x:f t="shared" si="95"/>
      </x:c>
      <x:c r="CZ14" s="110" t="str">
        <x:f t="shared" si="96"/>
      </x:c>
      <x:c r="DA14" s="110" t="str">
        <x:f t="shared" si="97"/>
      </x:c>
      <x:c r="DB14" s="110" t="str">
        <x:f t="shared" si="98"/>
      </x:c>
      <x:c r="DC14" s="110" t="str">
        <x:f t="shared" si="99"/>
      </x:c>
      <x:c r="DD14" s="110" t="str">
        <x:f t="shared" si="100"/>
      </x:c>
      <x:c r="DE14" s="110" t="str">
        <x:f t="shared" si="101"/>
      </x:c>
      <x:c r="DF14" s="110" t="str">
        <x:f t="shared" si="102"/>
      </x:c>
      <x:c r="DG14" s="110" t="str">
        <x:f t="shared" si="103"/>
      </x:c>
      <x:c r="DH14" s="110" t="str">
        <x:f t="shared" si="104"/>
      </x:c>
      <x:c r="DI14" s="110" t="str">
        <x:f t="shared" si="105"/>
      </x:c>
      <x:c r="DJ14" s="110" t="str">
        <x:f t="shared" si="106"/>
      </x:c>
      <x:c r="DK14" s="110" t="str">
        <x:f t="shared" si="107"/>
      </x:c>
      <x:c r="DL14" s="110" t="str">
        <x:f t="shared" si="108"/>
      </x:c>
      <x:c r="DM14" s="110" t="str">
        <x:f t="shared" si="109"/>
      </x:c>
      <x:c r="DN14" s="110" t="str">
        <x:f t="shared" si="110"/>
      </x:c>
      <x:c r="DO14" s="110" t="str">
        <x:f t="shared" si="111"/>
      </x:c>
      <x:c r="DP14" s="110" t="str">
        <x:f t="shared" si="112"/>
      </x:c>
      <x:c r="DQ14" s="110" t="str">
        <x:f t="shared" si="113"/>
      </x:c>
      <x:c r="DR14" s="110" t="str">
        <x:f t="shared" si="114"/>
      </x:c>
      <x:c r="DS14" s="110" t="str">
        <x:f t="shared" si="115"/>
      </x:c>
      <x:c r="DT14" s="110" t="str">
        <x:f t="shared" si="116"/>
      </x:c>
      <x:c r="DU14" s="110" t="str">
        <x:f t="shared" si="117"/>
      </x:c>
      <x:c r="DV14" s="110" t="str">
        <x:f t="shared" si="118"/>
      </x:c>
      <x:c r="DW14" s="110" t="str">
        <x:f t="shared" si="119"/>
      </x:c>
      <x:c r="DX14" s="110" t="str">
        <x:f t="shared" si="120"/>
      </x:c>
      <x:c r="DY14" s="110" t="str">
        <x:f t="shared" si="121"/>
      </x:c>
      <x:c r="DZ14" s="110" t="str">
        <x:f t="shared" si="122"/>
      </x:c>
      <x:c r="EA14" s="110" t="str">
        <x:f t="shared" si="123"/>
      </x:c>
      <x:c r="EB14" s="110" t="str">
        <x:f t="shared" si="124"/>
      </x:c>
      <x:c r="EC14" s="110" t="str">
        <x:f t="shared" si="125"/>
      </x:c>
      <x:c r="ED14" s="110" t="str">
        <x:f t="shared" si="126"/>
      </x:c>
      <x:c r="EE14" s="110" t="str">
        <x:f t="shared" si="127"/>
      </x:c>
      <x:c r="EF14" s="110" t="str">
        <x:f t="shared" si="128"/>
      </x:c>
      <x:c r="EG14" s="110" t="str">
        <x:f t="shared" si="129"/>
      </x:c>
      <x:c r="EH14" s="110" t="str">
        <x:f t="shared" si="130"/>
      </x:c>
      <x:c r="EI14" s="110" t="str">
        <x:f t="shared" si="131"/>
      </x:c>
      <x:c r="EJ14" s="110" t="str">
        <x:f t="shared" si="132"/>
      </x:c>
      <x:c r="EK14" s="110" t="str">
        <x:f t="shared" si="133"/>
      </x:c>
      <x:c r="EL14" s="110" t="str">
        <x:f t="shared" si="134"/>
      </x:c>
      <x:c r="EM14" s="110" t="str">
        <x:f t="shared" si="135"/>
      </x:c>
      <x:c r="EN14" s="110" t="str">
        <x:f t="shared" si="136"/>
      </x:c>
      <x:c r="EO14" s="110" t="str">
        <x:f t="shared" si="137"/>
      </x:c>
      <x:c r="EP14" s="110" t="str">
        <x:f t="shared" si="138"/>
      </x:c>
      <x:c r="EQ14" s="110" t="str">
        <x:f t="shared" si="139"/>
      </x:c>
      <x:c r="ER14" s="110" t="str">
        <x:f t="shared" si="140"/>
      </x:c>
      <x:c r="ES14" s="110" t="str">
        <x:f t="shared" si="141"/>
      </x:c>
      <x:c r="ET14" s="110" t="str">
        <x:f t="shared" si="142"/>
      </x:c>
      <x:c r="EU14" s="110" t="str">
        <x:f t="shared" si="143"/>
      </x:c>
      <x:c r="EV14" s="110" t="str">
        <x:f t="shared" si="144"/>
      </x:c>
      <x:c r="EW14" s="110" t="str">
        <x:f t="shared" si="145"/>
      </x:c>
      <x:c r="EX14" s="110" t="str">
        <x:f t="shared" si="146"/>
      </x:c>
      <x:c r="EY14" s="110" t="str">
        <x:f t="shared" si="147"/>
      </x:c>
      <x:c r="EZ14" s="110" t="str">
        <x:f t="shared" si="148"/>
      </x:c>
      <x:c r="FA14" s="110" t="str">
        <x:f t="shared" si="149"/>
      </x:c>
      <x:c r="FB14" t="n">
        <x:f>'07_Presupuesto'!J11-'14_Parametros'!$B$5+1</x:f>
        <x:v>1</x:v>
      </x:c>
      <x:c r="FC14" t="n">
        <x:f>'07_Presupuesto'!K11-'14_Parametros'!$B$5+1</x:f>
        <x:v>6</x:v>
      </x:c>
      <x:c r="FD14">
        <x:f t="shared" si="150"/>
        <x:v>6</x:v>
      </x:c>
    </x:row>
    <x:row r="15" ht="21" customHeight="1">
      <x:c r="B15" t="str">
        <x:f>'07A_Ppto_Comparado'!K15</x:f>
        <x:v>A.2.1</x:v>
      </x:c>
      <x:c r="C15" t="str">
        <x:f>'07A_Ppto_Comparado'!L15</x:f>
        <x:v>Limpieza y despeje de Terreno</x:v>
      </x:c>
      <x:c r="D15" t="str">
        <x:f>'07A_Ppto_Comparado'!M15</x:f>
        <x:v>M2</x:v>
      </x:c>
      <x:c r="E15" s="90" t="n">
        <x:f>'07A_Ppto_Comparado'!N15</x:f>
        <x:v>444.51</x:v>
      </x:c>
      <x:c r="F15" s="90" t="n">
        <x:f>'07A_Ppto_Comparado'!O15</x:f>
        <x:v>2750</x:v>
      </x:c>
      <x:c r="G15" s="90" t="n">
        <x:f>'07A_Ppto_Comparado'!P15</x:f>
        <x:v>1222402.5</x:v>
      </x:c>
      <x:c r="H15" s="90">
        <x:f t="shared" si="0"/>
        <x:v>203733.75</x:v>
      </x:c>
      <x:c r="I15" s="90">
        <x:f t="shared" si="1"/>
        <x:v>203733.75</x:v>
      </x:c>
      <x:c r="J15" s="90">
        <x:f t="shared" si="2"/>
        <x:v>203733.75</x:v>
      </x:c>
      <x:c r="K15" s="90">
        <x:f t="shared" si="3"/>
        <x:v>203733.75</x:v>
      </x:c>
      <x:c r="L15" s="90">
        <x:f t="shared" si="4"/>
        <x:v>203733.75</x:v>
      </x:c>
      <x:c r="M15" s="90">
        <x:f t="shared" si="5"/>
        <x:v>203733.75</x:v>
      </x:c>
      <x:c r="N15" s="90" t="str">
        <x:f t="shared" si="6"/>
      </x:c>
      <x:c r="O15" s="90" t="str">
        <x:f t="shared" si="7"/>
      </x:c>
      <x:c r="P15" s="90" t="str">
        <x:f t="shared" si="8"/>
      </x:c>
      <x:c r="Q15" s="90" t="str">
        <x:f t="shared" si="9"/>
      </x:c>
      <x:c r="R15" s="90" t="str">
        <x:f t="shared" si="10"/>
      </x:c>
      <x:c r="S15" s="90" t="str">
        <x:f t="shared" si="11"/>
      </x:c>
      <x:c r="T15" s="90" t="str">
        <x:f t="shared" si="12"/>
      </x:c>
      <x:c r="U15" s="90" t="str">
        <x:f t="shared" si="13"/>
      </x:c>
      <x:c r="V15" s="90" t="str">
        <x:f t="shared" si="14"/>
      </x:c>
      <x:c r="W15" s="90" t="str">
        <x:f t="shared" si="15"/>
      </x:c>
      <x:c r="X15" s="90" t="str">
        <x:f t="shared" si="16"/>
      </x:c>
      <x:c r="Y15" s="90" t="str">
        <x:f t="shared" si="17"/>
      </x:c>
      <x:c r="Z15" s="90" t="str">
        <x:f t="shared" si="18"/>
      </x:c>
      <x:c r="AA15" s="90" t="str">
        <x:f t="shared" si="19"/>
      </x:c>
      <x:c r="AB15" s="90" t="str">
        <x:f t="shared" si="20"/>
      </x:c>
      <x:c r="AC15" s="90" t="str">
        <x:f t="shared" si="21"/>
      </x:c>
      <x:c r="AD15" s="90" t="str">
        <x:f t="shared" si="22"/>
      </x:c>
      <x:c r="AE15" s="90" t="str">
        <x:f t="shared" si="23"/>
      </x:c>
      <x:c r="AF15" s="90" t="str">
        <x:f t="shared" si="24"/>
      </x:c>
      <x:c r="AG15" s="90" t="str">
        <x:f t="shared" si="25"/>
      </x:c>
      <x:c r="AH15" s="90" t="str">
        <x:f t="shared" si="26"/>
      </x:c>
      <x:c r="AI15" s="90" t="str">
        <x:f t="shared" si="27"/>
      </x:c>
      <x:c r="AJ15" s="90" t="str">
        <x:f t="shared" si="28"/>
      </x:c>
      <x:c r="AK15" s="90" t="str">
        <x:f t="shared" si="29"/>
      </x:c>
      <x:c r="AL15" s="90" t="str">
        <x:f t="shared" si="30"/>
      </x:c>
      <x:c r="AM15" s="90" t="str">
        <x:f t="shared" si="31"/>
      </x:c>
      <x:c r="AN15" s="90" t="str">
        <x:f t="shared" si="32"/>
      </x:c>
      <x:c r="AO15" s="90" t="str">
        <x:f t="shared" si="33"/>
      </x:c>
      <x:c r="AP15" s="90" t="str">
        <x:f t="shared" si="34"/>
      </x:c>
      <x:c r="AQ15" s="90" t="str">
        <x:f t="shared" si="35"/>
      </x:c>
      <x:c r="AR15" s="90" t="str">
        <x:f t="shared" si="36"/>
      </x:c>
      <x:c r="AS15" s="90" t="str">
        <x:f t="shared" si="37"/>
      </x:c>
      <x:c r="AT15" s="90" t="str">
        <x:f t="shared" si="38"/>
      </x:c>
      <x:c r="AU15" s="90" t="str">
        <x:f t="shared" si="39"/>
      </x:c>
      <x:c r="AV15" s="90" t="str">
        <x:f t="shared" si="40"/>
      </x:c>
      <x:c r="AW15" s="90" t="str">
        <x:f t="shared" si="41"/>
      </x:c>
      <x:c r="AX15" s="90" t="str">
        <x:f t="shared" si="42"/>
      </x:c>
      <x:c r="AY15" s="90" t="str">
        <x:f t="shared" si="43"/>
      </x:c>
      <x:c r="AZ15" s="90" t="str">
        <x:f t="shared" si="44"/>
      </x:c>
      <x:c r="BA15" s="90" t="str">
        <x:f t="shared" si="45"/>
      </x:c>
      <x:c r="BB15" s="90" t="str">
        <x:f t="shared" si="46"/>
      </x:c>
      <x:c r="BC15" s="90" t="str">
        <x:f t="shared" si="47"/>
      </x:c>
      <x:c r="BD15" s="90" t="str">
        <x:f t="shared" si="48"/>
      </x:c>
      <x:c r="BE15" s="90" t="str">
        <x:f t="shared" si="49"/>
      </x:c>
      <x:c r="BF15" s="90" t="str">
        <x:f t="shared" si="50"/>
      </x:c>
      <x:c r="BG15" s="90" t="str">
        <x:f t="shared" si="51"/>
      </x:c>
      <x:c r="BH15" s="90" t="str">
        <x:f t="shared" si="52"/>
      </x:c>
      <x:c r="BI15" s="90" t="str">
        <x:f t="shared" si="53"/>
      </x:c>
      <x:c r="BJ15" s="90" t="str">
        <x:f t="shared" si="54"/>
      </x:c>
      <x:c r="BK15" s="90" t="str">
        <x:f t="shared" si="55"/>
      </x:c>
      <x:c r="BL15" s="90" t="str">
        <x:f t="shared" si="56"/>
      </x:c>
      <x:c r="BM15" s="90" t="str">
        <x:f t="shared" si="57"/>
      </x:c>
      <x:c r="BN15" s="90" t="str">
        <x:f t="shared" si="58"/>
      </x:c>
      <x:c r="BO15" s="90" t="str">
        <x:f t="shared" si="59"/>
      </x:c>
      <x:c r="BP15" s="90" t="str">
        <x:f t="shared" si="60"/>
      </x:c>
      <x:c r="BQ15" s="90" t="str">
        <x:f t="shared" si="61"/>
      </x:c>
      <x:c r="BR15" s="90" t="str">
        <x:f t="shared" si="62"/>
      </x:c>
      <x:c r="BS15" s="90" t="str">
        <x:f t="shared" si="63"/>
      </x:c>
      <x:c r="BT15" s="90" t="str">
        <x:f t="shared" si="64"/>
      </x:c>
      <x:c r="BU15" s="90" t="str">
        <x:f t="shared" si="65"/>
      </x:c>
      <x:c r="BV15" s="90" t="str">
        <x:f t="shared" si="66"/>
      </x:c>
      <x:c r="BW15" s="90" t="str">
        <x:f t="shared" si="67"/>
      </x:c>
      <x:c r="BX15" s="90" t="str">
        <x:f t="shared" si="68"/>
      </x:c>
      <x:c r="BY15" s="90" t="str">
        <x:f t="shared" si="69"/>
      </x:c>
      <x:c r="BZ15" s="90" t="str">
        <x:f t="shared" si="70"/>
      </x:c>
      <x:c r="CA15" s="90" t="str">
        <x:f t="shared" si="71"/>
      </x:c>
      <x:c r="CB15" s="90" t="str">
        <x:f t="shared" si="72"/>
      </x:c>
      <x:c r="CC15" s="90" t="str">
        <x:f t="shared" si="73"/>
      </x:c>
      <x:c r="CD15" s="90" t="str">
        <x:f t="shared" si="74"/>
      </x:c>
      <x:c r="CE15" s="90" t="str">
        <x:f t="shared" si="75"/>
      </x:c>
      <x:c r="CF15" s="90" t="str">
        <x:f t="shared" si="76"/>
      </x:c>
      <x:c r="CG15" s="90" t="str">
        <x:f t="shared" si="77"/>
      </x:c>
      <x:c r="CH15" s="90" t="str">
        <x:f t="shared" si="78"/>
      </x:c>
      <x:c r="CI15" s="90" t="str">
        <x:f t="shared" si="79"/>
      </x:c>
      <x:c r="CJ15" s="90" t="str">
        <x:f t="shared" si="80"/>
      </x:c>
      <x:c r="CK15" s="90" t="str">
        <x:f t="shared" si="81"/>
      </x:c>
      <x:c r="CL15" s="90" t="str">
        <x:f t="shared" si="82"/>
      </x:c>
      <x:c r="CM15" s="90" t="str">
        <x:f t="shared" si="83"/>
      </x:c>
      <x:c r="CN15" s="90" t="str">
        <x:f t="shared" si="84"/>
      </x:c>
      <x:c r="CO15" s="90" t="str">
        <x:f t="shared" si="85"/>
      </x:c>
      <x:c r="CP15" s="90" t="str">
        <x:f t="shared" si="86"/>
      </x:c>
      <x:c r="CQ15" s="90" t="str">
        <x:f t="shared" si="87"/>
      </x:c>
      <x:c r="CR15" s="90" t="str">
        <x:f t="shared" si="88"/>
      </x:c>
      <x:c r="CS15" s="90" t="str">
        <x:f t="shared" si="89"/>
      </x:c>
      <x:c r="CT15" s="90" t="str">
        <x:f t="shared" si="90"/>
      </x:c>
      <x:c r="CU15" s="90" t="str">
        <x:f t="shared" si="91"/>
      </x:c>
      <x:c r="CV15" s="90" t="str">
        <x:f t="shared" si="92"/>
      </x:c>
      <x:c r="CW15" s="90" t="str">
        <x:f t="shared" si="93"/>
      </x:c>
      <x:c r="CX15" s="90" t="str">
        <x:f t="shared" si="94"/>
      </x:c>
      <x:c r="CY15" s="90" t="str">
        <x:f t="shared" si="95"/>
      </x:c>
      <x:c r="CZ15" s="90" t="str">
        <x:f t="shared" si="96"/>
      </x:c>
      <x:c r="DA15" s="90" t="str">
        <x:f t="shared" si="97"/>
      </x:c>
      <x:c r="DB15" s="90" t="str">
        <x:f t="shared" si="98"/>
      </x:c>
      <x:c r="DC15" s="90" t="str">
        <x:f t="shared" si="99"/>
      </x:c>
      <x:c r="DD15" s="90" t="str">
        <x:f t="shared" si="100"/>
      </x:c>
      <x:c r="DE15" s="90" t="str">
        <x:f t="shared" si="101"/>
      </x:c>
      <x:c r="DF15" s="90" t="str">
        <x:f t="shared" si="102"/>
      </x:c>
      <x:c r="DG15" s="90" t="str">
        <x:f t="shared" si="103"/>
      </x:c>
      <x:c r="DH15" s="90" t="str">
        <x:f t="shared" si="104"/>
      </x:c>
      <x:c r="DI15" s="90" t="str">
        <x:f t="shared" si="105"/>
      </x:c>
      <x:c r="DJ15" s="90" t="str">
        <x:f t="shared" si="106"/>
      </x:c>
      <x:c r="DK15" s="90" t="str">
        <x:f t="shared" si="107"/>
      </x:c>
      <x:c r="DL15" s="90" t="str">
        <x:f t="shared" si="108"/>
      </x:c>
      <x:c r="DM15" s="90" t="str">
        <x:f t="shared" si="109"/>
      </x:c>
      <x:c r="DN15" s="90" t="str">
        <x:f t="shared" si="110"/>
      </x:c>
      <x:c r="DO15" s="90" t="str">
        <x:f t="shared" si="111"/>
      </x:c>
      <x:c r="DP15" s="90" t="str">
        <x:f t="shared" si="112"/>
      </x:c>
      <x:c r="DQ15" s="90" t="str">
        <x:f t="shared" si="113"/>
      </x:c>
      <x:c r="DR15" s="90" t="str">
        <x:f t="shared" si="114"/>
      </x:c>
      <x:c r="DS15" s="90" t="str">
        <x:f t="shared" si="115"/>
      </x:c>
      <x:c r="DT15" s="90" t="str">
        <x:f t="shared" si="116"/>
      </x:c>
      <x:c r="DU15" s="90" t="str">
        <x:f t="shared" si="117"/>
      </x:c>
      <x:c r="DV15" s="90" t="str">
        <x:f t="shared" si="118"/>
      </x:c>
      <x:c r="DW15" s="90" t="str">
        <x:f t="shared" si="119"/>
      </x:c>
      <x:c r="DX15" s="90" t="str">
        <x:f t="shared" si="120"/>
      </x:c>
      <x:c r="DY15" s="90" t="str">
        <x:f t="shared" si="121"/>
      </x:c>
      <x:c r="DZ15" s="90" t="str">
        <x:f t="shared" si="122"/>
      </x:c>
      <x:c r="EA15" s="90" t="str">
        <x:f t="shared" si="123"/>
      </x:c>
      <x:c r="EB15" s="90" t="str">
        <x:f t="shared" si="124"/>
      </x:c>
      <x:c r="EC15" s="90" t="str">
        <x:f t="shared" si="125"/>
      </x:c>
      <x:c r="ED15" s="90" t="str">
        <x:f t="shared" si="126"/>
      </x:c>
      <x:c r="EE15" s="90" t="str">
        <x:f t="shared" si="127"/>
      </x:c>
      <x:c r="EF15" s="90" t="str">
        <x:f t="shared" si="128"/>
      </x:c>
      <x:c r="EG15" s="90" t="str">
        <x:f t="shared" si="129"/>
      </x:c>
      <x:c r="EH15" s="90" t="str">
        <x:f t="shared" si="130"/>
      </x:c>
      <x:c r="EI15" s="90" t="str">
        <x:f t="shared" si="131"/>
      </x:c>
      <x:c r="EJ15" s="90" t="str">
        <x:f t="shared" si="132"/>
      </x:c>
      <x:c r="EK15" s="90" t="str">
        <x:f t="shared" si="133"/>
      </x:c>
      <x:c r="EL15" s="90" t="str">
        <x:f t="shared" si="134"/>
      </x:c>
      <x:c r="EM15" s="90" t="str">
        <x:f t="shared" si="135"/>
      </x:c>
      <x:c r="EN15" s="90" t="str">
        <x:f t="shared" si="136"/>
      </x:c>
      <x:c r="EO15" s="90" t="str">
        <x:f t="shared" si="137"/>
      </x:c>
      <x:c r="EP15" s="90" t="str">
        <x:f t="shared" si="138"/>
      </x:c>
      <x:c r="EQ15" s="90" t="str">
        <x:f t="shared" si="139"/>
      </x:c>
      <x:c r="ER15" s="90" t="str">
        <x:f t="shared" si="140"/>
      </x:c>
      <x:c r="ES15" s="90" t="str">
        <x:f t="shared" si="141"/>
      </x:c>
      <x:c r="ET15" s="90" t="str">
        <x:f t="shared" si="142"/>
      </x:c>
      <x:c r="EU15" s="90" t="str">
        <x:f t="shared" si="143"/>
      </x:c>
      <x:c r="EV15" s="90" t="str">
        <x:f t="shared" si="144"/>
      </x:c>
      <x:c r="EW15" s="90" t="str">
        <x:f t="shared" si="145"/>
      </x:c>
      <x:c r="EX15" s="90" t="str">
        <x:f t="shared" si="146"/>
      </x:c>
      <x:c r="EY15" s="90" t="str">
        <x:f t="shared" si="147"/>
      </x:c>
      <x:c r="EZ15" s="90" t="str">
        <x:f t="shared" si="148"/>
      </x:c>
      <x:c r="FA15" s="90" t="str">
        <x:f t="shared" si="149"/>
      </x:c>
      <x:c r="FB15" t="n">
        <x:f>'07_Presupuesto'!J12-'14_Parametros'!$B$5+1</x:f>
        <x:v>1</x:v>
      </x:c>
      <x:c r="FC15" t="n">
        <x:f>'07_Presupuesto'!K12-'14_Parametros'!$B$5+1</x:f>
        <x:v>6</x:v>
      </x:c>
      <x:c r="FD15">
        <x:f t="shared" si="150"/>
        <x:v>6</x:v>
      </x:c>
    </x:row>
    <x:row r="16" ht="21" customHeight="1">
      <x:c r="B16" s="109" t="str">
        <x:f>'07A_Ppto_Comparado'!K16</x:f>
        <x:v>A.2.2</x:v>
      </x:c>
      <x:c r="C16" s="109" t="str">
        <x:f>'07A_Ppto_Comparado'!L16</x:f>
        <x:v>Replanteo, trazado y niveles</x:v>
      </x:c>
      <x:c r="D16" s="109" t="str">
        <x:f>'07A_Ppto_Comparado'!M16</x:f>
        <x:v>M2</x:v>
      </x:c>
      <x:c r="E16" s="110" t="n">
        <x:f>'07A_Ppto_Comparado'!N16</x:f>
        <x:v>444.51</x:v>
      </x:c>
      <x:c r="F16" s="110" t="n">
        <x:f>'07A_Ppto_Comparado'!O16</x:f>
        <x:v>2624.9999999999995</x:v>
      </x:c>
      <x:c r="G16" s="110" t="n">
        <x:f>'07A_Ppto_Comparado'!P16</x:f>
        <x:v>1166838.7499999998</x:v>
      </x:c>
      <x:c r="H16" s="110" t="str">
        <x:f t="shared" si="0"/>
      </x:c>
      <x:c r="I16" s="110" t="str">
        <x:f t="shared" si="1"/>
      </x:c>
      <x:c r="J16" s="110" t="str">
        <x:f t="shared" si="2"/>
      </x:c>
      <x:c r="K16" s="110" t="str">
        <x:f t="shared" si="3"/>
      </x:c>
      <x:c r="L16" s="110" t="str">
        <x:f t="shared" si="4"/>
      </x:c>
      <x:c r="M16" s="110" t="str">
        <x:f t="shared" si="5"/>
      </x:c>
      <x:c r="N16" s="110">
        <x:f t="shared" si="6"/>
        <x:v>233367.74999999994</x:v>
      </x:c>
      <x:c r="O16" s="110">
        <x:f t="shared" si="7"/>
        <x:v>233367.74999999994</x:v>
      </x:c>
      <x:c r="P16" s="110">
        <x:f t="shared" si="8"/>
        <x:v>233367.74999999994</x:v>
      </x:c>
      <x:c r="Q16" s="110">
        <x:f t="shared" si="9"/>
        <x:v>233367.74999999994</x:v>
      </x:c>
      <x:c r="R16" s="110">
        <x:f t="shared" si="10"/>
        <x:v>233367.74999999994</x:v>
      </x:c>
      <x:c r="S16" s="110" t="str">
        <x:f t="shared" si="11"/>
      </x:c>
      <x:c r="T16" s="110" t="str">
        <x:f t="shared" si="12"/>
      </x:c>
      <x:c r="U16" s="110" t="str">
        <x:f t="shared" si="13"/>
      </x:c>
      <x:c r="V16" s="110" t="str">
        <x:f t="shared" si="14"/>
      </x:c>
      <x:c r="W16" s="110" t="str">
        <x:f t="shared" si="15"/>
      </x:c>
      <x:c r="X16" s="110" t="str">
        <x:f t="shared" si="16"/>
      </x:c>
      <x:c r="Y16" s="110" t="str">
        <x:f t="shared" si="17"/>
      </x:c>
      <x:c r="Z16" s="110" t="str">
        <x:f t="shared" si="18"/>
      </x:c>
      <x:c r="AA16" s="110" t="str">
        <x:f t="shared" si="19"/>
      </x:c>
      <x:c r="AB16" s="110" t="str">
        <x:f t="shared" si="20"/>
      </x:c>
      <x:c r="AC16" s="110" t="str">
        <x:f t="shared" si="21"/>
      </x:c>
      <x:c r="AD16" s="110" t="str">
        <x:f t="shared" si="22"/>
      </x:c>
      <x:c r="AE16" s="110" t="str">
        <x:f t="shared" si="23"/>
      </x:c>
      <x:c r="AF16" s="110" t="str">
        <x:f t="shared" si="24"/>
      </x:c>
      <x:c r="AG16" s="110" t="str">
        <x:f t="shared" si="25"/>
      </x:c>
      <x:c r="AH16" s="110" t="str">
        <x:f t="shared" si="26"/>
      </x:c>
      <x:c r="AI16" s="110" t="str">
        <x:f t="shared" si="27"/>
      </x:c>
      <x:c r="AJ16" s="110" t="str">
        <x:f t="shared" si="28"/>
      </x:c>
      <x:c r="AK16" s="110" t="str">
        <x:f t="shared" si="29"/>
      </x:c>
      <x:c r="AL16" s="110" t="str">
        <x:f t="shared" si="30"/>
      </x:c>
      <x:c r="AM16" s="110" t="str">
        <x:f t="shared" si="31"/>
      </x:c>
      <x:c r="AN16" s="110" t="str">
        <x:f t="shared" si="32"/>
      </x:c>
      <x:c r="AO16" s="110" t="str">
        <x:f t="shared" si="33"/>
      </x:c>
      <x:c r="AP16" s="110" t="str">
        <x:f t="shared" si="34"/>
      </x:c>
      <x:c r="AQ16" s="110" t="str">
        <x:f t="shared" si="35"/>
      </x:c>
      <x:c r="AR16" s="110" t="str">
        <x:f t="shared" si="36"/>
      </x:c>
      <x:c r="AS16" s="110" t="str">
        <x:f t="shared" si="37"/>
      </x:c>
      <x:c r="AT16" s="110" t="str">
        <x:f t="shared" si="38"/>
      </x:c>
      <x:c r="AU16" s="110" t="str">
        <x:f t="shared" si="39"/>
      </x:c>
      <x:c r="AV16" s="110" t="str">
        <x:f t="shared" si="40"/>
      </x:c>
      <x:c r="AW16" s="110" t="str">
        <x:f t="shared" si="41"/>
      </x:c>
      <x:c r="AX16" s="110" t="str">
        <x:f t="shared" si="42"/>
      </x:c>
      <x:c r="AY16" s="110" t="str">
        <x:f t="shared" si="43"/>
      </x:c>
      <x:c r="AZ16" s="110" t="str">
        <x:f t="shared" si="44"/>
      </x:c>
      <x:c r="BA16" s="110" t="str">
        <x:f t="shared" si="45"/>
      </x:c>
      <x:c r="BB16" s="110" t="str">
        <x:f t="shared" si="46"/>
      </x:c>
      <x:c r="BC16" s="110" t="str">
        <x:f t="shared" si="47"/>
      </x:c>
      <x:c r="BD16" s="110" t="str">
        <x:f t="shared" si="48"/>
      </x:c>
      <x:c r="BE16" s="110" t="str">
        <x:f t="shared" si="49"/>
      </x:c>
      <x:c r="BF16" s="110" t="str">
        <x:f t="shared" si="50"/>
      </x:c>
      <x:c r="BG16" s="110" t="str">
        <x:f t="shared" si="51"/>
      </x:c>
      <x:c r="BH16" s="110" t="str">
        <x:f t="shared" si="52"/>
      </x:c>
      <x:c r="BI16" s="110" t="str">
        <x:f t="shared" si="53"/>
      </x:c>
      <x:c r="BJ16" s="110" t="str">
        <x:f t="shared" si="54"/>
      </x:c>
      <x:c r="BK16" s="110" t="str">
        <x:f t="shared" si="55"/>
      </x:c>
      <x:c r="BL16" s="110" t="str">
        <x:f t="shared" si="56"/>
      </x:c>
      <x:c r="BM16" s="110" t="str">
        <x:f t="shared" si="57"/>
      </x:c>
      <x:c r="BN16" s="110" t="str">
        <x:f t="shared" si="58"/>
      </x:c>
      <x:c r="BO16" s="110" t="str">
        <x:f t="shared" si="59"/>
      </x:c>
      <x:c r="BP16" s="110" t="str">
        <x:f t="shared" si="60"/>
      </x:c>
      <x:c r="BQ16" s="110" t="str">
        <x:f t="shared" si="61"/>
      </x:c>
      <x:c r="BR16" s="110" t="str">
        <x:f t="shared" si="62"/>
      </x:c>
      <x:c r="BS16" s="110" t="str">
        <x:f t="shared" si="63"/>
      </x:c>
      <x:c r="BT16" s="110" t="str">
        <x:f t="shared" si="64"/>
      </x:c>
      <x:c r="BU16" s="110" t="str">
        <x:f t="shared" si="65"/>
      </x:c>
      <x:c r="BV16" s="110" t="str">
        <x:f t="shared" si="66"/>
      </x:c>
      <x:c r="BW16" s="110" t="str">
        <x:f t="shared" si="67"/>
      </x:c>
      <x:c r="BX16" s="110" t="str">
        <x:f t="shared" si="68"/>
      </x:c>
      <x:c r="BY16" s="110" t="str">
        <x:f t="shared" si="69"/>
      </x:c>
      <x:c r="BZ16" s="110" t="str">
        <x:f t="shared" si="70"/>
      </x:c>
      <x:c r="CA16" s="110" t="str">
        <x:f t="shared" si="71"/>
      </x:c>
      <x:c r="CB16" s="110" t="str">
        <x:f t="shared" si="72"/>
      </x:c>
      <x:c r="CC16" s="110" t="str">
        <x:f t="shared" si="73"/>
      </x:c>
      <x:c r="CD16" s="110" t="str">
        <x:f t="shared" si="74"/>
      </x:c>
      <x:c r="CE16" s="110" t="str">
        <x:f t="shared" si="75"/>
      </x:c>
      <x:c r="CF16" s="110" t="str">
        <x:f t="shared" si="76"/>
      </x:c>
      <x:c r="CG16" s="110" t="str">
        <x:f t="shared" si="77"/>
      </x:c>
      <x:c r="CH16" s="110" t="str">
        <x:f t="shared" si="78"/>
      </x:c>
      <x:c r="CI16" s="110" t="str">
        <x:f t="shared" si="79"/>
      </x:c>
      <x:c r="CJ16" s="110" t="str">
        <x:f t="shared" si="80"/>
      </x:c>
      <x:c r="CK16" s="110" t="str">
        <x:f t="shared" si="81"/>
      </x:c>
      <x:c r="CL16" s="110" t="str">
        <x:f t="shared" si="82"/>
      </x:c>
      <x:c r="CM16" s="110" t="str">
        <x:f t="shared" si="83"/>
      </x:c>
      <x:c r="CN16" s="110" t="str">
        <x:f t="shared" si="84"/>
      </x:c>
      <x:c r="CO16" s="110" t="str">
        <x:f t="shared" si="85"/>
      </x:c>
      <x:c r="CP16" s="110" t="str">
        <x:f t="shared" si="86"/>
      </x:c>
      <x:c r="CQ16" s="110" t="str">
        <x:f t="shared" si="87"/>
      </x:c>
      <x:c r="CR16" s="110" t="str">
        <x:f t="shared" si="88"/>
      </x:c>
      <x:c r="CS16" s="110" t="str">
        <x:f t="shared" si="89"/>
      </x:c>
      <x:c r="CT16" s="110" t="str">
        <x:f t="shared" si="90"/>
      </x:c>
      <x:c r="CU16" s="110" t="str">
        <x:f t="shared" si="91"/>
      </x:c>
      <x:c r="CV16" s="110" t="str">
        <x:f t="shared" si="92"/>
      </x:c>
      <x:c r="CW16" s="110" t="str">
        <x:f t="shared" si="93"/>
      </x:c>
      <x:c r="CX16" s="110" t="str">
        <x:f t="shared" si="94"/>
      </x:c>
      <x:c r="CY16" s="110" t="str">
        <x:f t="shared" si="95"/>
      </x:c>
      <x:c r="CZ16" s="110" t="str">
        <x:f t="shared" si="96"/>
      </x:c>
      <x:c r="DA16" s="110" t="str">
        <x:f t="shared" si="97"/>
      </x:c>
      <x:c r="DB16" s="110" t="str">
        <x:f t="shared" si="98"/>
      </x:c>
      <x:c r="DC16" s="110" t="str">
        <x:f t="shared" si="99"/>
      </x:c>
      <x:c r="DD16" s="110" t="str">
        <x:f t="shared" si="100"/>
      </x:c>
      <x:c r="DE16" s="110" t="str">
        <x:f t="shared" si="101"/>
      </x:c>
      <x:c r="DF16" s="110" t="str">
        <x:f t="shared" si="102"/>
      </x:c>
      <x:c r="DG16" s="110" t="str">
        <x:f t="shared" si="103"/>
      </x:c>
      <x:c r="DH16" s="110" t="str">
        <x:f t="shared" si="104"/>
      </x:c>
      <x:c r="DI16" s="110" t="str">
        <x:f t="shared" si="105"/>
      </x:c>
      <x:c r="DJ16" s="110" t="str">
        <x:f t="shared" si="106"/>
      </x:c>
      <x:c r="DK16" s="110" t="str">
        <x:f t="shared" si="107"/>
      </x:c>
      <x:c r="DL16" s="110" t="str">
        <x:f t="shared" si="108"/>
      </x:c>
      <x:c r="DM16" s="110" t="str">
        <x:f t="shared" si="109"/>
      </x:c>
      <x:c r="DN16" s="110" t="str">
        <x:f t="shared" si="110"/>
      </x:c>
      <x:c r="DO16" s="110" t="str">
        <x:f t="shared" si="111"/>
      </x:c>
      <x:c r="DP16" s="110" t="str">
        <x:f t="shared" si="112"/>
      </x:c>
      <x:c r="DQ16" s="110" t="str">
        <x:f t="shared" si="113"/>
      </x:c>
      <x:c r="DR16" s="110" t="str">
        <x:f t="shared" si="114"/>
      </x:c>
      <x:c r="DS16" s="110" t="str">
        <x:f t="shared" si="115"/>
      </x:c>
      <x:c r="DT16" s="110" t="str">
        <x:f t="shared" si="116"/>
      </x:c>
      <x:c r="DU16" s="110" t="str">
        <x:f t="shared" si="117"/>
      </x:c>
      <x:c r="DV16" s="110" t="str">
        <x:f t="shared" si="118"/>
      </x:c>
      <x:c r="DW16" s="110" t="str">
        <x:f t="shared" si="119"/>
      </x:c>
      <x:c r="DX16" s="110" t="str">
        <x:f t="shared" si="120"/>
      </x:c>
      <x:c r="DY16" s="110" t="str">
        <x:f t="shared" si="121"/>
      </x:c>
      <x:c r="DZ16" s="110" t="str">
        <x:f t="shared" si="122"/>
      </x:c>
      <x:c r="EA16" s="110" t="str">
        <x:f t="shared" si="123"/>
      </x:c>
      <x:c r="EB16" s="110" t="str">
        <x:f t="shared" si="124"/>
      </x:c>
      <x:c r="EC16" s="110" t="str">
        <x:f t="shared" si="125"/>
      </x:c>
      <x:c r="ED16" s="110" t="str">
        <x:f t="shared" si="126"/>
      </x:c>
      <x:c r="EE16" s="110" t="str">
        <x:f t="shared" si="127"/>
      </x:c>
      <x:c r="EF16" s="110" t="str">
        <x:f t="shared" si="128"/>
      </x:c>
      <x:c r="EG16" s="110" t="str">
        <x:f t="shared" si="129"/>
      </x:c>
      <x:c r="EH16" s="110" t="str">
        <x:f t="shared" si="130"/>
      </x:c>
      <x:c r="EI16" s="110" t="str">
        <x:f t="shared" si="131"/>
      </x:c>
      <x:c r="EJ16" s="110" t="str">
        <x:f t="shared" si="132"/>
      </x:c>
      <x:c r="EK16" s="110" t="str">
        <x:f t="shared" si="133"/>
      </x:c>
      <x:c r="EL16" s="110" t="str">
        <x:f t="shared" si="134"/>
      </x:c>
      <x:c r="EM16" s="110" t="str">
        <x:f t="shared" si="135"/>
      </x:c>
      <x:c r="EN16" s="110" t="str">
        <x:f t="shared" si="136"/>
      </x:c>
      <x:c r="EO16" s="110" t="str">
        <x:f t="shared" si="137"/>
      </x:c>
      <x:c r="EP16" s="110" t="str">
        <x:f t="shared" si="138"/>
      </x:c>
      <x:c r="EQ16" s="110" t="str">
        <x:f t="shared" si="139"/>
      </x:c>
      <x:c r="ER16" s="110" t="str">
        <x:f t="shared" si="140"/>
      </x:c>
      <x:c r="ES16" s="110" t="str">
        <x:f t="shared" si="141"/>
      </x:c>
      <x:c r="ET16" s="110" t="str">
        <x:f t="shared" si="142"/>
      </x:c>
      <x:c r="EU16" s="110" t="str">
        <x:f t="shared" si="143"/>
      </x:c>
      <x:c r="EV16" s="110" t="str">
        <x:f t="shared" si="144"/>
      </x:c>
      <x:c r="EW16" s="110" t="str">
        <x:f t="shared" si="145"/>
      </x:c>
      <x:c r="EX16" s="110" t="str">
        <x:f t="shared" si="146"/>
      </x:c>
      <x:c r="EY16" s="110" t="str">
        <x:f t="shared" si="147"/>
      </x:c>
      <x:c r="EZ16" s="110" t="str">
        <x:f t="shared" si="148"/>
      </x:c>
      <x:c r="FA16" s="110" t="str">
        <x:f t="shared" si="149"/>
      </x:c>
      <x:c r="FB16" t="n">
        <x:f>'07_Presupuesto'!J13-'14_Parametros'!$B$5+1</x:f>
        <x:v>7</x:v>
      </x:c>
      <x:c r="FC16" t="n">
        <x:f>'07_Presupuesto'!K13-'14_Parametros'!$B$5+1</x:f>
        <x:v>11</x:v>
      </x:c>
      <x:c r="FD16">
        <x:f t="shared" si="150"/>
        <x:v>5</x:v>
      </x:c>
    </x:row>
    <x:row r="17" ht="22.950000762939453" customHeight="1">
      <x:c r="B17" s="107" t="s">
        <x:v>381</x:v>
      </x:c>
      <x:c r="C17" s="107"/>
      <x:c r="D17" s="107"/>
      <x:c r="E17" s="107"/>
      <x:c r="F17" s="107"/>
      <x:c r="G17" s="107"/>
      <x:c r="H17" s="107"/>
      <x:c r="I17" s="107" t="str">
        <x:f t="shared" si="1"/>
      </x:c>
      <x:c r="J17" s="107"/>
      <x:c r="K17" s="107"/>
      <x:c r="L17" s="107"/>
      <x:c r="M17" s="107"/>
      <x:c r="N17" s="107"/>
      <x:c r="O17" s="107"/>
      <x:c r="P17" s="107"/>
      <x:c r="Q17" s="107"/>
      <x:c r="R17" s="107"/>
      <x:c r="S17" s="107"/>
      <x:c r="T17" s="107"/>
      <x:c r="U17" s="107"/>
      <x:c r="V17" s="107"/>
      <x:c r="W17" s="107"/>
      <x:c r="X17" s="107"/>
      <x:c r="Y17" s="107"/>
      <x:c r="Z17" s="107"/>
      <x:c r="AA17" s="107"/>
      <x:c r="AB17" s="107"/>
      <x:c r="AC17" s="107"/>
      <x:c r="AD17" s="107"/>
      <x:c r="AE17" s="107"/>
      <x:c r="AF17" s="107"/>
      <x:c r="AG17" s="107"/>
      <x:c r="AH17" s="107"/>
      <x:c r="AI17" s="107"/>
      <x:c r="AJ17" s="107"/>
      <x:c r="AK17" s="107"/>
      <x:c r="AL17" s="107"/>
      <x:c r="AM17" s="107"/>
      <x:c r="AN17" s="107"/>
      <x:c r="AO17" s="107"/>
      <x:c r="AP17" s="107"/>
      <x:c r="AQ17" s="107"/>
      <x:c r="AR17" s="107"/>
      <x:c r="AS17" s="107"/>
      <x:c r="AT17" s="107"/>
      <x:c r="AU17" s="107"/>
      <x:c r="AV17" s="107"/>
      <x:c r="AW17" s="107"/>
      <x:c r="AX17" s="107"/>
      <x:c r="AY17" s="107"/>
      <x:c r="AZ17" s="107"/>
      <x:c r="BA17" s="107"/>
      <x:c r="BB17" s="107"/>
      <x:c r="BC17" s="107"/>
      <x:c r="BD17" s="107"/>
      <x:c r="BE17" s="107"/>
      <x:c r="BF17" s="107"/>
      <x:c r="BG17" s="107"/>
      <x:c r="BH17" s="107"/>
      <x:c r="BI17" s="107"/>
      <x:c r="BJ17" s="107"/>
      <x:c r="BK17" s="107"/>
      <x:c r="BL17" s="107"/>
      <x:c r="BM17" s="107"/>
      <x:c r="BN17" s="107"/>
      <x:c r="BO17" s="107"/>
      <x:c r="BP17" s="107"/>
      <x:c r="BQ17" s="107"/>
      <x:c r="BR17" s="107"/>
      <x:c r="BS17" s="107"/>
      <x:c r="BT17" s="107"/>
      <x:c r="BU17" s="107"/>
      <x:c r="BV17" s="107"/>
      <x:c r="BW17" s="107"/>
      <x:c r="BX17" s="107"/>
      <x:c r="BY17" s="107"/>
      <x:c r="BZ17" s="107"/>
      <x:c r="CA17" s="107"/>
      <x:c r="CB17" s="107"/>
      <x:c r="CC17" s="107"/>
      <x:c r="CD17" s="107"/>
      <x:c r="CE17" s="107"/>
      <x:c r="CF17" s="107"/>
      <x:c r="CG17" s="107"/>
      <x:c r="CH17" s="107"/>
      <x:c r="CI17" s="107"/>
      <x:c r="CJ17" s="107"/>
      <x:c r="CK17" s="107"/>
      <x:c r="CL17" s="107"/>
      <x:c r="CM17" s="107"/>
      <x:c r="CN17" s="107"/>
      <x:c r="CO17" s="107"/>
      <x:c r="CP17" s="107"/>
      <x:c r="CQ17" s="107"/>
      <x:c r="CR17" s="107"/>
      <x:c r="CS17" s="107"/>
      <x:c r="CT17" s="107"/>
      <x:c r="CU17" s="107"/>
      <x:c r="CV17" s="107"/>
      <x:c r="CW17" s="107"/>
      <x:c r="CX17" s="107"/>
      <x:c r="CY17" s="107"/>
      <x:c r="CZ17" s="107"/>
      <x:c r="DA17" s="107"/>
      <x:c r="DB17" s="107"/>
      <x:c r="DC17" s="107"/>
      <x:c r="DD17" s="107"/>
      <x:c r="DE17" s="107"/>
      <x:c r="DF17" s="107"/>
      <x:c r="DG17" s="107"/>
      <x:c r="DH17" s="107"/>
      <x:c r="DI17" s="107"/>
      <x:c r="DJ17" s="107"/>
      <x:c r="DK17" s="107"/>
      <x:c r="DL17" s="107"/>
      <x:c r="DM17" s="107"/>
      <x:c r="DN17" s="107"/>
      <x:c r="DO17" s="107"/>
      <x:c r="DP17" s="107"/>
      <x:c r="DQ17" s="107"/>
      <x:c r="DR17" s="107"/>
      <x:c r="DS17" s="107"/>
      <x:c r="DT17" s="107"/>
      <x:c r="DU17" s="107"/>
      <x:c r="DV17" s="107"/>
      <x:c r="DW17" s="107"/>
      <x:c r="DX17" s="107"/>
      <x:c r="DY17" s="107"/>
      <x:c r="DZ17" s="107"/>
      <x:c r="EA17" s="107"/>
      <x:c r="EB17" s="107"/>
      <x:c r="EC17" s="107"/>
      <x:c r="ED17" s="107"/>
      <x:c r="EE17" s="107"/>
      <x:c r="EF17" s="107"/>
      <x:c r="EG17" s="107"/>
      <x:c r="EH17" s="107"/>
      <x:c r="EI17" s="107"/>
      <x:c r="EJ17" s="107"/>
      <x:c r="EK17" s="107"/>
      <x:c r="EL17" s="107"/>
      <x:c r="EM17" s="107"/>
      <x:c r="EN17" s="107"/>
      <x:c r="EO17" s="107"/>
      <x:c r="EP17" s="107"/>
      <x:c r="EQ17" s="107"/>
      <x:c r="ER17" s="107"/>
      <x:c r="ES17" s="107"/>
      <x:c r="ET17" s="107"/>
      <x:c r="EU17" s="107"/>
      <x:c r="EV17" s="107"/>
      <x:c r="EW17" s="107"/>
      <x:c r="EX17" s="107"/>
      <x:c r="EY17" s="107"/>
      <x:c r="EZ17" s="107"/>
      <x:c r="FA17" s="107"/>
    </x:row>
    <x:row r="18" ht="21" customHeight="1">
      <x:c r="B18" t="str">
        <x:f>'07A_Ppto_Comparado'!K17</x:f>
        <x:v>B.1.1.1</x:v>
      </x:c>
      <x:c r="C18" t="str">
        <x:f>'07A_Ppto_Comparado'!L17</x:f>
        <x:v>Excavaciones</x:v>
      </x:c>
      <x:c r="D18" t="str">
        <x:f>'07A_Ppto_Comparado'!M17</x:f>
        <x:v>M3</x:v>
      </x:c>
      <x:c r="E18" s="90" t="n">
        <x:f>'07A_Ppto_Comparado'!N17</x:f>
        <x:v>15</x:v>
      </x:c>
      <x:c r="F18" s="90" t="n">
        <x:f>'07A_Ppto_Comparado'!O17</x:f>
        <x:v>52499.99999999999</x:v>
      </x:c>
      <x:c r="G18" s="90" t="n">
        <x:f>'07A_Ppto_Comparado'!P17</x:f>
        <x:v>787499.9999999999</x:v>
      </x:c>
      <x:c r="H18" s="90" t="str">
        <x:f t="shared" ref="H18:H49" si="151">IF(AND(H$7&gt;=FB18,H$7&lt;=FC18),IFERROR($G18/FD18,0),"")</x:f>
      </x:c>
      <x:c r="I18" s="90" t="str">
        <x:f t="shared" si="1"/>
      </x:c>
      <x:c r="J18" s="90" t="str">
        <x:f t="shared" ref="J18:J37" si="152">IF(AND(J$7&gt;=FB18,J$7&lt;=FC18),IFERROR($G18/FD18,0),"")</x:f>
      </x:c>
      <x:c r="K18" s="90" t="str">
        <x:f t="shared" ref="K18:K49" si="153">IF(AND(K$7&gt;=FB18,K$7&lt;=FC18),IFERROR($G18/FD18,0),"")</x:f>
      </x:c>
      <x:c r="L18" s="90" t="str">
        <x:f t="shared" ref="L18:L49" si="154">IF(AND(L$7&gt;=FB18,L$7&lt;=FC18),IFERROR($G18/FD18,0),"")</x:f>
      </x:c>
      <x:c r="M18" s="90" t="str">
        <x:f t="shared" ref="M18:M49" si="155">IF(AND(M$7&gt;=FB18,M$7&lt;=FC18),IFERROR($G18/FD18,0),"")</x:f>
      </x:c>
      <x:c r="N18" s="90" t="str">
        <x:f t="shared" ref="N18:N49" si="156">IF(AND(N$7&gt;=FB18,N$7&lt;=FC18),IFERROR($G18/FD18,0),"")</x:f>
      </x:c>
      <x:c r="O18" s="90" t="str">
        <x:f t="shared" ref="O18:O49" si="157">IF(AND(O$7&gt;=FB18,O$7&lt;=FC18),IFERROR($G18/FD18,0),"")</x:f>
      </x:c>
      <x:c r="P18" s="90" t="str">
        <x:f t="shared" ref="P18:P49" si="158">IF(AND(P$7&gt;=FB18,P$7&lt;=FC18),IFERROR($G18/FD18,0),"")</x:f>
      </x:c>
      <x:c r="Q18" s="90" t="str">
        <x:f t="shared" ref="Q18:Q49" si="159">IF(AND(Q$7&gt;=FB18,Q$7&lt;=FC18),IFERROR($G18/FD18,0),"")</x:f>
      </x:c>
      <x:c r="R18" s="90" t="str">
        <x:f t="shared" ref="R18:R49" si="160">IF(AND(R$7&gt;=FB18,R$7&lt;=FC18),IFERROR($G18/FD18,0),"")</x:f>
      </x:c>
      <x:c r="S18" s="90" t="n">
        <x:f t="shared" ref="S18:S49" si="161">IF(AND(S$7&gt;=FB18,S$7&lt;=FC18),IFERROR($G18/FD18,0),"")</x:f>
        <x:v>71590.90909090907</x:v>
      </x:c>
      <x:c r="T18" s="90" t="n">
        <x:f t="shared" ref="T18:T49" si="162">IF(AND(T$7&gt;=FB18,T$7&lt;=FC18),IFERROR($G18/FD18,0),"")</x:f>
        <x:v>71590.90909090907</x:v>
      </x:c>
      <x:c r="U18" s="90" t="n">
        <x:f t="shared" ref="U18:U49" si="163">IF(AND(U$7&gt;=FB18,U$7&lt;=FC18),IFERROR($G18/FD18,0),"")</x:f>
        <x:v>71590.90909090907</x:v>
      </x:c>
      <x:c r="V18" s="90" t="n">
        <x:f t="shared" ref="V18:V49" si="164">IF(AND(V$7&gt;=FB18,V$7&lt;=FC18),IFERROR($G18/FD18,0),"")</x:f>
        <x:v>71590.90909090907</x:v>
      </x:c>
      <x:c r="W18" s="90" t="n">
        <x:f t="shared" ref="W18:W49" si="165">IF(AND(W$7&gt;=FB18,W$7&lt;=FC18),IFERROR($G18/FD18,0),"")</x:f>
        <x:v>71590.90909090907</x:v>
      </x:c>
      <x:c r="X18" s="90" t="n">
        <x:f t="shared" ref="X18:X49" si="166">IF(AND(X$7&gt;=FB18,X$7&lt;=FC18),IFERROR($G18/FD18,0),"")</x:f>
        <x:v>71590.90909090907</x:v>
      </x:c>
      <x:c r="Y18" s="90" t="n">
        <x:f t="shared" ref="Y18:Y49" si="167">IF(AND(Y$7&gt;=FB18,Y$7&lt;=FC18),IFERROR($G18/FD18,0),"")</x:f>
        <x:v>71590.90909090907</x:v>
      </x:c>
      <x:c r="Z18" s="90" t="n">
        <x:f t="shared" ref="Z18:Z49" si="168">IF(AND(Z$7&gt;=FB18,Z$7&lt;=FC18),IFERROR($G18/FD18,0),"")</x:f>
        <x:v>71590.90909090907</x:v>
      </x:c>
      <x:c r="AA18" s="90" t="n">
        <x:f t="shared" ref="AA18:AA49" si="169">IF(AND(AA$7&gt;=FB18,AA$7&lt;=FC18),IFERROR($G18/FD18,0),"")</x:f>
        <x:v>71590.90909090907</x:v>
      </x:c>
      <x:c r="AB18" s="90" t="n">
        <x:f t="shared" ref="AB18:AB49" si="170">IF(AND(AB$7&gt;=FB18,AB$7&lt;=FC18),IFERROR($G18/FD18,0),"")</x:f>
        <x:v>71590.90909090907</x:v>
      </x:c>
      <x:c r="AC18" s="90" t="n">
        <x:f t="shared" ref="AC18:AC49" si="171">IF(AND(AC$7&gt;=FB18,AC$7&lt;=FC18),IFERROR($G18/FD18,0),"")</x:f>
        <x:v>71590.90909090907</x:v>
      </x:c>
      <x:c r="AD18" s="90" t="str">
        <x:f t="shared" ref="AD18:AD49" si="172">IF(AND(AD$7&gt;=FB18,AD$7&lt;=FC18),IFERROR($G18/FD18,0),"")</x:f>
      </x:c>
      <x:c r="AE18" s="90" t="str">
        <x:f t="shared" ref="AE18:AE49" si="173">IF(AND(AE$7&gt;=FB18,AE$7&lt;=FC18),IFERROR($G18/FD18,0),"")</x:f>
      </x:c>
      <x:c r="AF18" s="90" t="str">
        <x:f t="shared" ref="AF18:AF49" si="174">IF(AND(AF$7&gt;=FB18,AF$7&lt;=FC18),IFERROR($G18/FD18,0),"")</x:f>
      </x:c>
      <x:c r="AG18" s="90" t="str">
        <x:f t="shared" ref="AG18:AG49" si="175">IF(AND(AG$7&gt;=FB18,AG$7&lt;=FC18),IFERROR($G18/FD18,0),"")</x:f>
      </x:c>
      <x:c r="AH18" s="90" t="str">
        <x:f t="shared" ref="AH18:AH49" si="176">IF(AND(AH$7&gt;=FB18,AH$7&lt;=FC18),IFERROR($G18/FD18,0),"")</x:f>
      </x:c>
      <x:c r="AI18" s="90" t="str">
        <x:f t="shared" ref="AI18:AI49" si="177">IF(AND(AI$7&gt;=FB18,AI$7&lt;=FC18),IFERROR($G18/FD18,0),"")</x:f>
      </x:c>
      <x:c r="AJ18" s="90" t="str">
        <x:f t="shared" ref="AJ18:AJ49" si="178">IF(AND(AJ$7&gt;=FB18,AJ$7&lt;=FC18),IFERROR($G18/FD18,0),"")</x:f>
      </x:c>
      <x:c r="AK18" s="90" t="str">
        <x:f t="shared" ref="AK18:AK49" si="179">IF(AND(AK$7&gt;=FB18,AK$7&lt;=FC18),IFERROR($G18/FD18,0),"")</x:f>
      </x:c>
      <x:c r="AL18" s="90" t="str">
        <x:f t="shared" ref="AL18:AL49" si="180">IF(AND(AL$7&gt;=FB18,AL$7&lt;=FC18),IFERROR($G18/FD18,0),"")</x:f>
      </x:c>
      <x:c r="AM18" s="90" t="str">
        <x:f t="shared" ref="AM18:AM49" si="181">IF(AND(AM$7&gt;=FB18,AM$7&lt;=FC18),IFERROR($G18/FD18,0),"")</x:f>
      </x:c>
      <x:c r="AN18" s="90" t="str">
        <x:f t="shared" ref="AN18:AN49" si="182">IF(AND(AN$7&gt;=FB18,AN$7&lt;=FC18),IFERROR($G18/FD18,0),"")</x:f>
      </x:c>
      <x:c r="AO18" s="90" t="str">
        <x:f t="shared" ref="AO18:AO49" si="183">IF(AND(AO$7&gt;=FB18,AO$7&lt;=FC18),IFERROR($G18/FD18,0),"")</x:f>
      </x:c>
      <x:c r="AP18" s="90" t="str">
        <x:f t="shared" ref="AP18:AP49" si="184">IF(AND(AP$7&gt;=FB18,AP$7&lt;=FC18),IFERROR($G18/FD18,0),"")</x:f>
      </x:c>
      <x:c r="AQ18" s="90" t="str">
        <x:f t="shared" ref="AQ18:AQ49" si="185">IF(AND(AQ$7&gt;=FB18,AQ$7&lt;=FC18),IFERROR($G18/FD18,0),"")</x:f>
      </x:c>
      <x:c r="AR18" s="90" t="str">
        <x:f t="shared" ref="AR18:AR49" si="186">IF(AND(AR$7&gt;=FB18,AR$7&lt;=FC18),IFERROR($G18/FD18,0),"")</x:f>
      </x:c>
      <x:c r="AS18" s="90" t="str">
        <x:f t="shared" ref="AS18:AS49" si="187">IF(AND(AS$7&gt;=FB18,AS$7&lt;=FC18),IFERROR($G18/FD18,0),"")</x:f>
      </x:c>
      <x:c r="AT18" s="90" t="str">
        <x:f t="shared" ref="AT18:AT49" si="188">IF(AND(AT$7&gt;=FB18,AT$7&lt;=FC18),IFERROR($G18/FD18,0),"")</x:f>
      </x:c>
      <x:c r="AU18" s="90" t="str">
        <x:f t="shared" ref="AU18:AU49" si="189">IF(AND(AU$7&gt;=FB18,AU$7&lt;=FC18),IFERROR($G18/FD18,0),"")</x:f>
      </x:c>
      <x:c r="AV18" s="90" t="str">
        <x:f t="shared" ref="AV18:AV49" si="190">IF(AND(AV$7&gt;=FB18,AV$7&lt;=FC18),IFERROR($G18/FD18,0),"")</x:f>
      </x:c>
      <x:c r="AW18" s="90" t="str">
        <x:f t="shared" ref="AW18:AW49" si="191">IF(AND(AW$7&gt;=FB18,AW$7&lt;=FC18),IFERROR($G18/FD18,0),"")</x:f>
      </x:c>
      <x:c r="AX18" s="90" t="str">
        <x:f t="shared" ref="AX18:AX49" si="192">IF(AND(AX$7&gt;=FB18,AX$7&lt;=FC18),IFERROR($G18/FD18,0),"")</x:f>
      </x:c>
      <x:c r="AY18" s="90" t="str">
        <x:f t="shared" ref="AY18:AY49" si="193">IF(AND(AY$7&gt;=FB18,AY$7&lt;=FC18),IFERROR($G18/FD18,0),"")</x:f>
      </x:c>
      <x:c r="AZ18" s="90" t="str">
        <x:f t="shared" ref="AZ18:AZ49" si="194">IF(AND(AZ$7&gt;=FB18,AZ$7&lt;=FC18),IFERROR($G18/FD18,0),"")</x:f>
      </x:c>
      <x:c r="BA18" s="90" t="str">
        <x:f t="shared" ref="BA18:BA49" si="195">IF(AND(BA$7&gt;=FB18,BA$7&lt;=FC18),IFERROR($G18/FD18,0),"")</x:f>
      </x:c>
      <x:c r="BB18" s="90" t="str">
        <x:f t="shared" ref="BB18:BB49" si="196">IF(AND(BB$7&gt;=FB18,BB$7&lt;=FC18),IFERROR($G18/FD18,0),"")</x:f>
      </x:c>
      <x:c r="BC18" s="90" t="str">
        <x:f t="shared" ref="BC18:BC49" si="197">IF(AND(BC$7&gt;=FB18,BC$7&lt;=FC18),IFERROR($G18/FD18,0),"")</x:f>
      </x:c>
      <x:c r="BD18" s="90" t="str">
        <x:f t="shared" ref="BD18:BD49" si="198">IF(AND(BD$7&gt;=FB18,BD$7&lt;=FC18),IFERROR($G18/FD18,0),"")</x:f>
      </x:c>
      <x:c r="BE18" s="90" t="str">
        <x:f t="shared" ref="BE18:BE49" si="199">IF(AND(BE$7&gt;=FB18,BE$7&lt;=FC18),IFERROR($G18/FD18,0),"")</x:f>
      </x:c>
      <x:c r="BF18" s="90" t="str">
        <x:f t="shared" ref="BF18:BF49" si="200">IF(AND(BF$7&gt;=FB18,BF$7&lt;=FC18),IFERROR($G18/FD18,0),"")</x:f>
      </x:c>
      <x:c r="BG18" s="90" t="str">
        <x:f t="shared" ref="BG18:BG49" si="201">IF(AND(BG$7&gt;=FB18,BG$7&lt;=FC18),IFERROR($G18/FD18,0),"")</x:f>
      </x:c>
      <x:c r="BH18" s="90" t="str">
        <x:f t="shared" ref="BH18:BH49" si="202">IF(AND(BH$7&gt;=FB18,BH$7&lt;=FC18),IFERROR($G18/FD18,0),"")</x:f>
      </x:c>
      <x:c r="BI18" s="90" t="str">
        <x:f t="shared" ref="BI18:BI49" si="203">IF(AND(BI$7&gt;=FB18,BI$7&lt;=FC18),IFERROR($G18/FD18,0),"")</x:f>
      </x:c>
      <x:c r="BJ18" s="90" t="str">
        <x:f t="shared" ref="BJ18:BJ49" si="204">IF(AND(BJ$7&gt;=FB18,BJ$7&lt;=FC18),IFERROR($G18/FD18,0),"")</x:f>
      </x:c>
      <x:c r="BK18" s="90" t="str">
        <x:f t="shared" ref="BK18:BK49" si="205">IF(AND(BK$7&gt;=FB18,BK$7&lt;=FC18),IFERROR($G18/FD18,0),"")</x:f>
      </x:c>
      <x:c r="BL18" s="90" t="str">
        <x:f t="shared" ref="BL18:BL49" si="206">IF(AND(BL$7&gt;=FB18,BL$7&lt;=FC18),IFERROR($G18/FD18,0),"")</x:f>
      </x:c>
      <x:c r="BM18" s="90" t="str">
        <x:f t="shared" ref="BM18:BM49" si="207">IF(AND(BM$7&gt;=FB18,BM$7&lt;=FC18),IFERROR($G18/FD18,0),"")</x:f>
      </x:c>
      <x:c r="BN18" s="90" t="str">
        <x:f t="shared" ref="BN18:BN49" si="208">IF(AND(BN$7&gt;=FB18,BN$7&lt;=FC18),IFERROR($G18/FD18,0),"")</x:f>
      </x:c>
      <x:c r="BO18" s="90" t="str">
        <x:f t="shared" ref="BO18:BO49" si="209">IF(AND(BO$7&gt;=FB18,BO$7&lt;=FC18),IFERROR($G18/FD18,0),"")</x:f>
      </x:c>
      <x:c r="BP18" s="90" t="str">
        <x:f t="shared" ref="BP18:BP49" si="210">IF(AND(BP$7&gt;=FB18,BP$7&lt;=FC18),IFERROR($G18/FD18,0),"")</x:f>
      </x:c>
      <x:c r="BQ18" s="90" t="str">
        <x:f t="shared" ref="BQ18:BQ49" si="211">IF(AND(BQ$7&gt;=FB18,BQ$7&lt;=FC18),IFERROR($G18/FD18,0),"")</x:f>
      </x:c>
      <x:c r="BR18" s="90" t="str">
        <x:f t="shared" ref="BR18:BR49" si="212">IF(AND(BR$7&gt;=FB18,BR$7&lt;=FC18),IFERROR($G18/FD18,0),"")</x:f>
      </x:c>
      <x:c r="BS18" s="90" t="str">
        <x:f t="shared" ref="BS18:BS49" si="213">IF(AND(BS$7&gt;=FB18,BS$7&lt;=FC18),IFERROR($G18/FD18,0),"")</x:f>
      </x:c>
      <x:c r="BT18" s="90" t="str">
        <x:f t="shared" ref="BT18:BT49" si="214">IF(AND(BT$7&gt;=FB18,BT$7&lt;=FC18),IFERROR($G18/FD18,0),"")</x:f>
      </x:c>
      <x:c r="BU18" s="90" t="str">
        <x:f t="shared" ref="BU18:BU49" si="215">IF(AND(BU$7&gt;=FB18,BU$7&lt;=FC18),IFERROR($G18/FD18,0),"")</x:f>
      </x:c>
      <x:c r="BV18" s="90" t="str">
        <x:f t="shared" ref="BV18:BV49" si="216">IF(AND(BV$7&gt;=FB18,BV$7&lt;=FC18),IFERROR($G18/FD18,0),"")</x:f>
      </x:c>
      <x:c r="BW18" s="90" t="str">
        <x:f t="shared" ref="BW18:BW49" si="217">IF(AND(BW$7&gt;=FB18,BW$7&lt;=FC18),IFERROR($G18/FD18,0),"")</x:f>
      </x:c>
      <x:c r="BX18" s="90" t="str">
        <x:f t="shared" ref="BX18:BX49" si="218">IF(AND(BX$7&gt;=FB18,BX$7&lt;=FC18),IFERROR($G18/FD18,0),"")</x:f>
      </x:c>
      <x:c r="BY18" s="90" t="str">
        <x:f t="shared" ref="BY18:BY49" si="219">IF(AND(BY$7&gt;=FB18,BY$7&lt;=FC18),IFERROR($G18/FD18,0),"")</x:f>
      </x:c>
      <x:c r="BZ18" s="90" t="str">
        <x:f t="shared" ref="BZ18:BZ49" si="220">IF(AND(BZ$7&gt;=FB18,BZ$7&lt;=FC18),IFERROR($G18/FD18,0),"")</x:f>
      </x:c>
      <x:c r="CA18" s="90" t="str">
        <x:f t="shared" ref="CA18:CA49" si="221">IF(AND(CA$7&gt;=FB18,CA$7&lt;=FC18),IFERROR($G18/FD18,0),"")</x:f>
      </x:c>
      <x:c r="CB18" s="90" t="str">
        <x:f t="shared" ref="CB18:CB49" si="222">IF(AND(CB$7&gt;=FB18,CB$7&lt;=FC18),IFERROR($G18/FD18,0),"")</x:f>
      </x:c>
      <x:c r="CC18" s="90" t="str">
        <x:f t="shared" ref="CC18:CC49" si="223">IF(AND(CC$7&gt;=FB18,CC$7&lt;=FC18),IFERROR($G18/FD18,0),"")</x:f>
      </x:c>
      <x:c r="CD18" s="90" t="str">
        <x:f t="shared" ref="CD18:CD49" si="224">IF(AND(CD$7&gt;=FB18,CD$7&lt;=FC18),IFERROR($G18/FD18,0),"")</x:f>
      </x:c>
      <x:c r="CE18" s="90" t="str">
        <x:f t="shared" ref="CE18:CE49" si="225">IF(AND(CE$7&gt;=FB18,CE$7&lt;=FC18),IFERROR($G18/FD18,0),"")</x:f>
      </x:c>
      <x:c r="CF18" s="90" t="str">
        <x:f t="shared" ref="CF18:CF49" si="226">IF(AND(CF$7&gt;=FB18,CF$7&lt;=FC18),IFERROR($G18/FD18,0),"")</x:f>
      </x:c>
      <x:c r="CG18" s="90" t="str">
        <x:f t="shared" ref="CG18:CG49" si="227">IF(AND(CG$7&gt;=FB18,CG$7&lt;=FC18),IFERROR($G18/FD18,0),"")</x:f>
      </x:c>
      <x:c r="CH18" s="90" t="str">
        <x:f t="shared" ref="CH18:CH49" si="228">IF(AND(CH$7&gt;=FB18,CH$7&lt;=FC18),IFERROR($G18/FD18,0),"")</x:f>
      </x:c>
      <x:c r="CI18" s="90" t="str">
        <x:f t="shared" ref="CI18:CI49" si="229">IF(AND(CI$7&gt;=FB18,CI$7&lt;=FC18),IFERROR($G18/FD18,0),"")</x:f>
      </x:c>
      <x:c r="CJ18" s="90" t="str">
        <x:f t="shared" ref="CJ18:CJ49" si="230">IF(AND(CJ$7&gt;=FB18,CJ$7&lt;=FC18),IFERROR($G18/FD18,0),"")</x:f>
      </x:c>
      <x:c r="CK18" s="90" t="str">
        <x:f t="shared" ref="CK18:CK49" si="231">IF(AND(CK$7&gt;=FB18,CK$7&lt;=FC18),IFERROR($G18/FD18,0),"")</x:f>
      </x:c>
      <x:c r="CL18" s="90" t="str">
        <x:f t="shared" ref="CL18:CL49" si="232">IF(AND(CL$7&gt;=FB18,CL$7&lt;=FC18),IFERROR($G18/FD18,0),"")</x:f>
      </x:c>
      <x:c r="CM18" s="90" t="str">
        <x:f t="shared" ref="CM18:CM49" si="233">IF(AND(CM$7&gt;=FB18,CM$7&lt;=FC18),IFERROR($G18/FD18,0),"")</x:f>
      </x:c>
      <x:c r="CN18" s="90" t="str">
        <x:f t="shared" ref="CN18:CN49" si="234">IF(AND(CN$7&gt;=FB18,CN$7&lt;=FC18),IFERROR($G18/FD18,0),"")</x:f>
      </x:c>
      <x:c r="CO18" s="90" t="str">
        <x:f t="shared" ref="CO18:CO49" si="235">IF(AND(CO$7&gt;=FB18,CO$7&lt;=FC18),IFERROR($G18/FD18,0),"")</x:f>
      </x:c>
      <x:c r="CP18" s="90" t="str">
        <x:f t="shared" ref="CP18:CP49" si="236">IF(AND(CP$7&gt;=FB18,CP$7&lt;=FC18),IFERROR($G18/FD18,0),"")</x:f>
      </x:c>
      <x:c r="CQ18" s="90" t="str">
        <x:f t="shared" ref="CQ18:CQ49" si="237">IF(AND(CQ$7&gt;=FB18,CQ$7&lt;=FC18),IFERROR($G18/FD18,0),"")</x:f>
      </x:c>
      <x:c r="CR18" s="90" t="str">
        <x:f t="shared" ref="CR18:CR49" si="238">IF(AND(CR$7&gt;=FB18,CR$7&lt;=FC18),IFERROR($G18/FD18,0),"")</x:f>
      </x:c>
      <x:c r="CS18" s="90" t="str">
        <x:f t="shared" ref="CS18:CS49" si="239">IF(AND(CS$7&gt;=FB18,CS$7&lt;=FC18),IFERROR($G18/FD18,0),"")</x:f>
      </x:c>
      <x:c r="CT18" s="90" t="str">
        <x:f t="shared" ref="CT18:CT49" si="240">IF(AND(CT$7&gt;=FB18,CT$7&lt;=FC18),IFERROR($G18/FD18,0),"")</x:f>
      </x:c>
      <x:c r="CU18" s="90" t="str">
        <x:f t="shared" ref="CU18:CU49" si="241">IF(AND(CU$7&gt;=FB18,CU$7&lt;=FC18),IFERROR($G18/FD18,0),"")</x:f>
      </x:c>
      <x:c r="CV18" s="90" t="str">
        <x:f t="shared" ref="CV18:CV49" si="242">IF(AND(CV$7&gt;=FB18,CV$7&lt;=FC18),IFERROR($G18/FD18,0),"")</x:f>
      </x:c>
      <x:c r="CW18" s="90" t="str">
        <x:f t="shared" ref="CW18:CW49" si="243">IF(AND(CW$7&gt;=FB18,CW$7&lt;=FC18),IFERROR($G18/FD18,0),"")</x:f>
      </x:c>
      <x:c r="CX18" s="90" t="str">
        <x:f t="shared" ref="CX18:CX49" si="244">IF(AND(CX$7&gt;=FB18,CX$7&lt;=FC18),IFERROR($G18/FD18,0),"")</x:f>
      </x:c>
      <x:c r="CY18" s="90" t="str">
        <x:f t="shared" ref="CY18:CY49" si="245">IF(AND(CY$7&gt;=FB18,CY$7&lt;=FC18),IFERROR($G18/FD18,0),"")</x:f>
      </x:c>
      <x:c r="CZ18" s="90" t="str">
        <x:f t="shared" ref="CZ18:CZ49" si="246">IF(AND(CZ$7&gt;=FB18,CZ$7&lt;=FC18),IFERROR($G18/FD18,0),"")</x:f>
      </x:c>
      <x:c r="DA18" s="90" t="str">
        <x:f t="shared" ref="DA18:DA49" si="247">IF(AND(DA$7&gt;=FB18,DA$7&lt;=FC18),IFERROR($G18/FD18,0),"")</x:f>
      </x:c>
      <x:c r="DB18" s="90" t="str">
        <x:f t="shared" ref="DB18:DB49" si="248">IF(AND(DB$7&gt;=FB18,DB$7&lt;=FC18),IFERROR($G18/FD18,0),"")</x:f>
      </x:c>
      <x:c r="DC18" s="90" t="str">
        <x:f t="shared" ref="DC18:DC49" si="249">IF(AND(DC$7&gt;=FB18,DC$7&lt;=FC18),IFERROR($G18/FD18,0),"")</x:f>
      </x:c>
      <x:c r="DD18" s="90" t="str">
        <x:f t="shared" ref="DD18:DD49" si="250">IF(AND(DD$7&gt;=FB18,DD$7&lt;=FC18),IFERROR($G18/FD18,0),"")</x:f>
      </x:c>
      <x:c r="DE18" s="90" t="str">
        <x:f t="shared" ref="DE18:DE49" si="251">IF(AND(DE$7&gt;=FB18,DE$7&lt;=FC18),IFERROR($G18/FD18,0),"")</x:f>
      </x:c>
      <x:c r="DF18" s="90" t="str">
        <x:f t="shared" ref="DF18:DF49" si="252">IF(AND(DF$7&gt;=FB18,DF$7&lt;=FC18),IFERROR($G18/FD18,0),"")</x:f>
      </x:c>
      <x:c r="DG18" s="90" t="str">
        <x:f t="shared" ref="DG18:DG49" si="253">IF(AND(DG$7&gt;=FB18,DG$7&lt;=FC18),IFERROR($G18/FD18,0),"")</x:f>
      </x:c>
      <x:c r="DH18" s="90" t="str">
        <x:f t="shared" ref="DH18:DH49" si="254">IF(AND(DH$7&gt;=FB18,DH$7&lt;=FC18),IFERROR($G18/FD18,0),"")</x:f>
      </x:c>
      <x:c r="DI18" s="90" t="str">
        <x:f t="shared" ref="DI18:DI49" si="255">IF(AND(DI$7&gt;=FB18,DI$7&lt;=FC18),IFERROR($G18/FD18,0),"")</x:f>
      </x:c>
      <x:c r="DJ18" s="90" t="str">
        <x:f t="shared" ref="DJ18:DJ49" si="256">IF(AND(DJ$7&gt;=FB18,DJ$7&lt;=FC18),IFERROR($G18/FD18,0),"")</x:f>
      </x:c>
      <x:c r="DK18" s="90" t="str">
        <x:f t="shared" ref="DK18:DK49" si="257">IF(AND(DK$7&gt;=FB18,DK$7&lt;=FC18),IFERROR($G18/FD18,0),"")</x:f>
      </x:c>
      <x:c r="DL18" s="90" t="str">
        <x:f t="shared" ref="DL18:DL49" si="258">IF(AND(DL$7&gt;=FB18,DL$7&lt;=FC18),IFERROR($G18/FD18,0),"")</x:f>
      </x:c>
      <x:c r="DM18" s="90" t="str">
        <x:f t="shared" ref="DM18:DM49" si="259">IF(AND(DM$7&gt;=FB18,DM$7&lt;=FC18),IFERROR($G18/FD18,0),"")</x:f>
      </x:c>
      <x:c r="DN18" s="90" t="str">
        <x:f t="shared" ref="DN18:DN49" si="260">IF(AND(DN$7&gt;=FB18,DN$7&lt;=FC18),IFERROR($G18/FD18,0),"")</x:f>
      </x:c>
      <x:c r="DO18" s="90" t="str">
        <x:f t="shared" ref="DO18:DO49" si="261">IF(AND(DO$7&gt;=FB18,DO$7&lt;=FC18),IFERROR($G18/FD18,0),"")</x:f>
      </x:c>
      <x:c r="DP18" s="90" t="str">
        <x:f t="shared" ref="DP18:DP49" si="262">IF(AND(DP$7&gt;=FB18,DP$7&lt;=FC18),IFERROR($G18/FD18,0),"")</x:f>
      </x:c>
      <x:c r="DQ18" s="90" t="str">
        <x:f t="shared" ref="DQ18:DQ49" si="263">IF(AND(DQ$7&gt;=FB18,DQ$7&lt;=FC18),IFERROR($G18/FD18,0),"")</x:f>
      </x:c>
      <x:c r="DR18" s="90" t="str">
        <x:f t="shared" ref="DR18:DR49" si="264">IF(AND(DR$7&gt;=FB18,DR$7&lt;=FC18),IFERROR($G18/FD18,0),"")</x:f>
      </x:c>
      <x:c r="DS18" s="90" t="str">
        <x:f t="shared" ref="DS18:DS49" si="265">IF(AND(DS$7&gt;=FB18,DS$7&lt;=FC18),IFERROR($G18/FD18,0),"")</x:f>
      </x:c>
      <x:c r="DT18" s="90" t="str">
        <x:f t="shared" ref="DT18:DT49" si="266">IF(AND(DT$7&gt;=FB18,DT$7&lt;=FC18),IFERROR($G18/FD18,0),"")</x:f>
      </x:c>
      <x:c r="DU18" s="90" t="str">
        <x:f t="shared" ref="DU18:DU49" si="267">IF(AND(DU$7&gt;=FB18,DU$7&lt;=FC18),IFERROR($G18/FD18,0),"")</x:f>
      </x:c>
      <x:c r="DV18" s="90" t="str">
        <x:f t="shared" ref="DV18:DV49" si="268">IF(AND(DV$7&gt;=FB18,DV$7&lt;=FC18),IFERROR($G18/FD18,0),"")</x:f>
      </x:c>
      <x:c r="DW18" s="90" t="str">
        <x:f t="shared" ref="DW18:DW49" si="269">IF(AND(DW$7&gt;=FB18,DW$7&lt;=FC18),IFERROR($G18/FD18,0),"")</x:f>
      </x:c>
      <x:c r="DX18" s="90" t="str">
        <x:f t="shared" ref="DX18:DX49" si="270">IF(AND(DX$7&gt;=FB18,DX$7&lt;=FC18),IFERROR($G18/FD18,0),"")</x:f>
      </x:c>
      <x:c r="DY18" s="90" t="str">
        <x:f t="shared" ref="DY18:DY49" si="271">IF(AND(DY$7&gt;=FB18,DY$7&lt;=FC18),IFERROR($G18/FD18,0),"")</x:f>
      </x:c>
      <x:c r="DZ18" s="90" t="str">
        <x:f t="shared" ref="DZ18:DZ49" si="272">IF(AND(DZ$7&gt;=FB18,DZ$7&lt;=FC18),IFERROR($G18/FD18,0),"")</x:f>
      </x:c>
      <x:c r="EA18" s="90" t="str">
        <x:f t="shared" ref="EA18:EA49" si="273">IF(AND(EA$7&gt;=FB18,EA$7&lt;=FC18),IFERROR($G18/FD18,0),"")</x:f>
      </x:c>
      <x:c r="EB18" s="90" t="str">
        <x:f t="shared" ref="EB18:EB49" si="274">IF(AND(EB$7&gt;=FB18,EB$7&lt;=FC18),IFERROR($G18/FD18,0),"")</x:f>
      </x:c>
      <x:c r="EC18" s="90" t="str">
        <x:f t="shared" ref="EC18:EC49" si="275">IF(AND(EC$7&gt;=FB18,EC$7&lt;=FC18),IFERROR($G18/FD18,0),"")</x:f>
      </x:c>
      <x:c r="ED18" s="90" t="str">
        <x:f t="shared" ref="ED18:ED49" si="276">IF(AND(ED$7&gt;=FB18,ED$7&lt;=FC18),IFERROR($G18/FD18,0),"")</x:f>
      </x:c>
      <x:c r="EE18" s="90" t="str">
        <x:f t="shared" ref="EE18:EE49" si="277">IF(AND(EE$7&gt;=FB18,EE$7&lt;=FC18),IFERROR($G18/FD18,0),"")</x:f>
      </x:c>
      <x:c r="EF18" s="90" t="str">
        <x:f t="shared" ref="EF18:EF49" si="278">IF(AND(EF$7&gt;=FB18,EF$7&lt;=FC18),IFERROR($G18/FD18,0),"")</x:f>
      </x:c>
      <x:c r="EG18" s="90" t="str">
        <x:f t="shared" ref="EG18:EG49" si="279">IF(AND(EG$7&gt;=FB18,EG$7&lt;=FC18),IFERROR($G18/FD18,0),"")</x:f>
      </x:c>
      <x:c r="EH18" s="90" t="str">
        <x:f t="shared" ref="EH18:EH49" si="280">IF(AND(EH$7&gt;=FB18,EH$7&lt;=FC18),IFERROR($G18/FD18,0),"")</x:f>
      </x:c>
      <x:c r="EI18" s="90" t="str">
        <x:f t="shared" ref="EI18:EI49" si="281">IF(AND(EI$7&gt;=FB18,EI$7&lt;=FC18),IFERROR($G18/FD18,0),"")</x:f>
      </x:c>
      <x:c r="EJ18" s="90" t="str">
        <x:f t="shared" ref="EJ18:EJ49" si="282">IF(AND(EJ$7&gt;=FB18,EJ$7&lt;=FC18),IFERROR($G18/FD18,0),"")</x:f>
      </x:c>
      <x:c r="EK18" s="90" t="str">
        <x:f t="shared" ref="EK18:EK49" si="283">IF(AND(EK$7&gt;=FB18,EK$7&lt;=FC18),IFERROR($G18/FD18,0),"")</x:f>
      </x:c>
      <x:c r="EL18" s="90" t="str">
        <x:f t="shared" ref="EL18:EL49" si="284">IF(AND(EL$7&gt;=FB18,EL$7&lt;=FC18),IFERROR($G18/FD18,0),"")</x:f>
      </x:c>
      <x:c r="EM18" s="90" t="str">
        <x:f t="shared" ref="EM18:EM49" si="285">IF(AND(EM$7&gt;=FB18,EM$7&lt;=FC18),IFERROR($G18/FD18,0),"")</x:f>
      </x:c>
      <x:c r="EN18" s="90" t="str">
        <x:f t="shared" ref="EN18:EN49" si="286">IF(AND(EN$7&gt;=FB18,EN$7&lt;=FC18),IFERROR($G18/FD18,0),"")</x:f>
      </x:c>
      <x:c r="EO18" s="90" t="str">
        <x:f t="shared" ref="EO18:EO49" si="287">IF(AND(EO$7&gt;=FB18,EO$7&lt;=FC18),IFERROR($G18/FD18,0),"")</x:f>
      </x:c>
      <x:c r="EP18" s="90" t="str">
        <x:f t="shared" ref="EP18:EP49" si="288">IF(AND(EP$7&gt;=FB18,EP$7&lt;=FC18),IFERROR($G18/FD18,0),"")</x:f>
      </x:c>
      <x:c r="EQ18" s="90" t="str">
        <x:f t="shared" ref="EQ18:EQ49" si="289">IF(AND(EQ$7&gt;=FB18,EQ$7&lt;=FC18),IFERROR($G18/FD18,0),"")</x:f>
      </x:c>
      <x:c r="ER18" s="90" t="str">
        <x:f t="shared" ref="ER18:ER49" si="290">IF(AND(ER$7&gt;=FB18,ER$7&lt;=FC18),IFERROR($G18/FD18,0),"")</x:f>
      </x:c>
      <x:c r="ES18" s="90" t="str">
        <x:f t="shared" ref="ES18:ES49" si="291">IF(AND(ES$7&gt;=FB18,ES$7&lt;=FC18),IFERROR($G18/FD18,0),"")</x:f>
      </x:c>
      <x:c r="ET18" s="90" t="str">
        <x:f t="shared" ref="ET18:ET49" si="292">IF(AND(ET$7&gt;=FB18,ET$7&lt;=FC18),IFERROR($G18/FD18,0),"")</x:f>
      </x:c>
      <x:c r="EU18" s="90" t="str">
        <x:f t="shared" ref="EU18:EU49" si="293">IF(AND(EU$7&gt;=FB18,EU$7&lt;=FC18),IFERROR($G18/FD18,0),"")</x:f>
      </x:c>
      <x:c r="EV18" s="90" t="str">
        <x:f t="shared" ref="EV18:EV49" si="294">IF(AND(EV$7&gt;=FB18,EV$7&lt;=FC18),IFERROR($G18/FD18,0),"")</x:f>
      </x:c>
      <x:c r="EW18" s="90" t="str">
        <x:f t="shared" ref="EW18:EW49" si="295">IF(AND(EW$7&gt;=FB18,EW$7&lt;=FC18),IFERROR($G18/FD18,0),"")</x:f>
      </x:c>
      <x:c r="EX18" s="90" t="str">
        <x:f t="shared" ref="EX18:EX49" si="296">IF(AND(EX$7&gt;=FB18,EX$7&lt;=FC18),IFERROR($G18/FD18,0),"")</x:f>
      </x:c>
      <x:c r="EY18" s="90" t="str">
        <x:f t="shared" ref="EY18:EY49" si="297">IF(AND(EY$7&gt;=FB18,EY$7&lt;=FC18),IFERROR($G18/FD18,0),"")</x:f>
      </x:c>
      <x:c r="EZ18" s="90" t="str">
        <x:f t="shared" ref="EZ18:EZ49" si="298">IF(AND(EZ$7&gt;=FB18,EZ$7&lt;=FC18),IFERROR($G18/FD18,0),"")</x:f>
      </x:c>
      <x:c r="FA18" s="90" t="str">
        <x:f t="shared" ref="FA18:FA49" si="299">IF(AND(FA$7&gt;=FB18,FA$7&lt;=FC18),IFERROR($G18/FD18,0),"")</x:f>
      </x:c>
      <x:c r="FB18" t="n">
        <x:f>'07_Presupuesto'!J14-'14_Parametros'!$B$5+1</x:f>
        <x:v>12</x:v>
      </x:c>
      <x:c r="FC18" t="n">
        <x:f>'07_Presupuesto'!K14-'14_Parametros'!$B$5+1</x:f>
        <x:v>22</x:v>
      </x:c>
      <x:c r="FD18" t="n">
        <x:f t="shared" ref="FD18:FD49" si="300">FC18-FB18+1</x:f>
        <x:v>11</x:v>
      </x:c>
    </x:row>
    <x:row r="19" ht="21" customHeight="1">
      <x:c r="B19" s="109" t="str">
        <x:f>'07A_Ppto_Comparado'!K18</x:f>
        <x:v>B.1.1.2</x:v>
      </x:c>
      <x:c r="C19" s="109" t="str">
        <x:f>'07A_Ppto_Comparado'!L18</x:f>
        <x:v>Emplantillado</x:v>
      </x:c>
      <x:c r="D19" s="109" t="str">
        <x:f>'07A_Ppto_Comparado'!M18</x:f>
        <x:v>M2</x:v>
      </x:c>
      <x:c r="E19" s="110" t="n">
        <x:f>'07A_Ppto_Comparado'!N18</x:f>
        <x:v>23</x:v>
      </x:c>
      <x:c r="F19" s="110" t="n">
        <x:f>'07A_Ppto_Comparado'!O18</x:f>
        <x:v>24374.999999999996</x:v>
      </x:c>
      <x:c r="G19" s="110" t="n">
        <x:f>'07A_Ppto_Comparado'!P18</x:f>
        <x:v>560624.9999999999</x:v>
      </x:c>
      <x:c r="H19" s="110" t="str">
        <x:f t="shared" si="151"/>
      </x:c>
      <x:c r="I19" s="110" t="str">
        <x:f t="shared" si="1"/>
      </x:c>
      <x:c r="J19" s="110" t="str">
        <x:f t="shared" si="152"/>
      </x:c>
      <x:c r="K19" s="110" t="str">
        <x:f t="shared" si="153"/>
      </x:c>
      <x:c r="L19" s="110" t="str">
        <x:f t="shared" si="154"/>
      </x:c>
      <x:c r="M19" s="110" t="str">
        <x:f t="shared" si="155"/>
      </x:c>
      <x:c r="N19" s="110" t="str">
        <x:f t="shared" si="156"/>
      </x:c>
      <x:c r="O19" s="110" t="str">
        <x:f t="shared" si="157"/>
      </x:c>
      <x:c r="P19" s="110" t="str">
        <x:f t="shared" si="158"/>
      </x:c>
      <x:c r="Q19" s="110" t="str">
        <x:f t="shared" si="159"/>
      </x:c>
      <x:c r="R19" s="110" t="str">
        <x:f t="shared" si="160"/>
      </x:c>
      <x:c r="S19" s="110" t="str">
        <x:f t="shared" si="161"/>
      </x:c>
      <x:c r="T19" s="110" t="str">
        <x:f t="shared" si="162"/>
      </x:c>
      <x:c r="U19" s="110" t="str">
        <x:f t="shared" si="163"/>
      </x:c>
      <x:c r="V19" s="110" t="str">
        <x:f t="shared" si="164"/>
      </x:c>
      <x:c r="W19" s="110" t="str">
        <x:f t="shared" si="165"/>
      </x:c>
      <x:c r="X19" s="110" t="str">
        <x:f t="shared" si="166"/>
      </x:c>
      <x:c r="Y19" s="110" t="str">
        <x:f t="shared" si="167"/>
      </x:c>
      <x:c r="Z19" s="110" t="str">
        <x:f t="shared" si="168"/>
      </x:c>
      <x:c r="AA19" s="110" t="str">
        <x:f t="shared" si="169"/>
      </x:c>
      <x:c r="AB19" s="110" t="str">
        <x:f t="shared" si="170"/>
      </x:c>
      <x:c r="AC19" s="110" t="str">
        <x:f t="shared" si="171"/>
      </x:c>
      <x:c r="AD19" s="110" t="str">
        <x:f t="shared" si="172"/>
      </x:c>
      <x:c r="AE19" s="110" t="str">
        <x:f t="shared" si="173"/>
      </x:c>
      <x:c r="AF19" s="110" t="str">
        <x:f t="shared" si="174"/>
      </x:c>
      <x:c r="AG19" s="110" t="str">
        <x:f t="shared" si="175"/>
      </x:c>
      <x:c r="AH19" s="110" t="str">
        <x:f t="shared" si="176"/>
      </x:c>
      <x:c r="AI19" s="110" t="str">
        <x:f t="shared" si="177"/>
      </x:c>
      <x:c r="AJ19" s="110" t="str">
        <x:f t="shared" si="178"/>
      </x:c>
      <x:c r="AK19" s="110" t="str">
        <x:f t="shared" si="179"/>
      </x:c>
      <x:c r="AL19" s="110" t="str">
        <x:f t="shared" si="180"/>
      </x:c>
      <x:c r="AM19" s="110">
        <x:f t="shared" si="181"/>
        <x:v>112124.99999999997</x:v>
      </x:c>
      <x:c r="AN19" s="110">
        <x:f t="shared" si="182"/>
        <x:v>112124.99999999997</x:v>
      </x:c>
      <x:c r="AO19" s="110">
        <x:f t="shared" si="183"/>
        <x:v>112124.99999999997</x:v>
      </x:c>
      <x:c r="AP19" s="110">
        <x:f t="shared" si="184"/>
        <x:v>112124.99999999997</x:v>
      </x:c>
      <x:c r="AQ19" s="110">
        <x:f t="shared" si="185"/>
        <x:v>112124.99999999997</x:v>
      </x:c>
      <x:c r="AR19" s="110" t="str">
        <x:f t="shared" si="186"/>
      </x:c>
      <x:c r="AS19" s="110" t="str">
        <x:f t="shared" si="187"/>
      </x:c>
      <x:c r="AT19" s="110" t="str">
        <x:f t="shared" si="188"/>
      </x:c>
      <x:c r="AU19" s="110" t="str">
        <x:f t="shared" si="189"/>
      </x:c>
      <x:c r="AV19" s="110" t="str">
        <x:f t="shared" si="190"/>
      </x:c>
      <x:c r="AW19" s="110" t="str">
        <x:f t="shared" si="191"/>
      </x:c>
      <x:c r="AX19" s="110" t="str">
        <x:f t="shared" si="192"/>
      </x:c>
      <x:c r="AY19" s="110" t="str">
        <x:f t="shared" si="193"/>
      </x:c>
      <x:c r="AZ19" s="110" t="str">
        <x:f t="shared" si="194"/>
      </x:c>
      <x:c r="BA19" s="110" t="str">
        <x:f t="shared" si="195"/>
      </x:c>
      <x:c r="BB19" s="110" t="str">
        <x:f t="shared" si="196"/>
      </x:c>
      <x:c r="BC19" s="110" t="str">
        <x:f t="shared" si="197"/>
      </x:c>
      <x:c r="BD19" s="110" t="str">
        <x:f t="shared" si="198"/>
      </x:c>
      <x:c r="BE19" s="110" t="str">
        <x:f t="shared" si="199"/>
      </x:c>
      <x:c r="BF19" s="110" t="str">
        <x:f t="shared" si="200"/>
      </x:c>
      <x:c r="BG19" s="110" t="str">
        <x:f t="shared" si="201"/>
      </x:c>
      <x:c r="BH19" s="110" t="str">
        <x:f t="shared" si="202"/>
      </x:c>
      <x:c r="BI19" s="110" t="str">
        <x:f t="shared" si="203"/>
      </x:c>
      <x:c r="BJ19" s="110" t="str">
        <x:f t="shared" si="204"/>
      </x:c>
      <x:c r="BK19" s="110" t="str">
        <x:f t="shared" si="205"/>
      </x:c>
      <x:c r="BL19" s="110" t="str">
        <x:f t="shared" si="206"/>
      </x:c>
      <x:c r="BM19" s="110" t="str">
        <x:f t="shared" si="207"/>
      </x:c>
      <x:c r="BN19" s="110" t="str">
        <x:f t="shared" si="208"/>
      </x:c>
      <x:c r="BO19" s="110" t="str">
        <x:f t="shared" si="209"/>
      </x:c>
      <x:c r="BP19" s="110" t="str">
        <x:f t="shared" si="210"/>
      </x:c>
      <x:c r="BQ19" s="110" t="str">
        <x:f t="shared" si="211"/>
      </x:c>
      <x:c r="BR19" s="110" t="str">
        <x:f t="shared" si="212"/>
      </x:c>
      <x:c r="BS19" s="110" t="str">
        <x:f t="shared" si="213"/>
      </x:c>
      <x:c r="BT19" s="110" t="str">
        <x:f t="shared" si="214"/>
      </x:c>
      <x:c r="BU19" s="110" t="str">
        <x:f t="shared" si="215"/>
      </x:c>
      <x:c r="BV19" s="110" t="str">
        <x:f t="shared" si="216"/>
      </x:c>
      <x:c r="BW19" s="110" t="str">
        <x:f t="shared" si="217"/>
      </x:c>
      <x:c r="BX19" s="110" t="str">
        <x:f t="shared" si="218"/>
      </x:c>
      <x:c r="BY19" s="110" t="str">
        <x:f t="shared" si="219"/>
      </x:c>
      <x:c r="BZ19" s="110" t="str">
        <x:f t="shared" si="220"/>
      </x:c>
      <x:c r="CA19" s="110" t="str">
        <x:f t="shared" si="221"/>
      </x:c>
      <x:c r="CB19" s="110" t="str">
        <x:f t="shared" si="222"/>
      </x:c>
      <x:c r="CC19" s="110" t="str">
        <x:f t="shared" si="223"/>
      </x:c>
      <x:c r="CD19" s="110" t="str">
        <x:f t="shared" si="224"/>
      </x:c>
      <x:c r="CE19" s="110" t="str">
        <x:f t="shared" si="225"/>
      </x:c>
      <x:c r="CF19" s="110" t="str">
        <x:f t="shared" si="226"/>
      </x:c>
      <x:c r="CG19" s="110" t="str">
        <x:f t="shared" si="227"/>
      </x:c>
      <x:c r="CH19" s="110" t="str">
        <x:f t="shared" si="228"/>
      </x:c>
      <x:c r="CI19" s="110" t="str">
        <x:f t="shared" si="229"/>
      </x:c>
      <x:c r="CJ19" s="110" t="str">
        <x:f t="shared" si="230"/>
      </x:c>
      <x:c r="CK19" s="110" t="str">
        <x:f t="shared" si="231"/>
      </x:c>
      <x:c r="CL19" s="110" t="str">
        <x:f t="shared" si="232"/>
      </x:c>
      <x:c r="CM19" s="110" t="str">
        <x:f t="shared" si="233"/>
      </x:c>
      <x:c r="CN19" s="110" t="str">
        <x:f t="shared" si="234"/>
      </x:c>
      <x:c r="CO19" s="110" t="str">
        <x:f t="shared" si="235"/>
      </x:c>
      <x:c r="CP19" s="110" t="str">
        <x:f t="shared" si="236"/>
      </x:c>
      <x:c r="CQ19" s="110" t="str">
        <x:f t="shared" si="237"/>
      </x:c>
      <x:c r="CR19" s="110" t="str">
        <x:f t="shared" si="238"/>
      </x:c>
      <x:c r="CS19" s="110" t="str">
        <x:f t="shared" si="239"/>
      </x:c>
      <x:c r="CT19" s="110" t="str">
        <x:f t="shared" si="240"/>
      </x:c>
      <x:c r="CU19" s="110" t="str">
        <x:f t="shared" si="241"/>
      </x:c>
      <x:c r="CV19" s="110" t="str">
        <x:f t="shared" si="242"/>
      </x:c>
      <x:c r="CW19" s="110" t="str">
        <x:f t="shared" si="243"/>
      </x:c>
      <x:c r="CX19" s="110" t="str">
        <x:f t="shared" si="244"/>
      </x:c>
      <x:c r="CY19" s="110" t="str">
        <x:f t="shared" si="245"/>
      </x:c>
      <x:c r="CZ19" s="110" t="str">
        <x:f t="shared" si="246"/>
      </x:c>
      <x:c r="DA19" s="110" t="str">
        <x:f t="shared" si="247"/>
      </x:c>
      <x:c r="DB19" s="110" t="str">
        <x:f t="shared" si="248"/>
      </x:c>
      <x:c r="DC19" s="110" t="str">
        <x:f t="shared" si="249"/>
      </x:c>
      <x:c r="DD19" s="110" t="str">
        <x:f t="shared" si="250"/>
      </x:c>
      <x:c r="DE19" s="110" t="str">
        <x:f t="shared" si="251"/>
      </x:c>
      <x:c r="DF19" s="110" t="str">
        <x:f t="shared" si="252"/>
      </x:c>
      <x:c r="DG19" s="110" t="str">
        <x:f t="shared" si="253"/>
      </x:c>
      <x:c r="DH19" s="110" t="str">
        <x:f t="shared" si="254"/>
      </x:c>
      <x:c r="DI19" s="110" t="str">
        <x:f t="shared" si="255"/>
      </x:c>
      <x:c r="DJ19" s="110" t="str">
        <x:f t="shared" si="256"/>
      </x:c>
      <x:c r="DK19" s="110" t="str">
        <x:f t="shared" si="257"/>
      </x:c>
      <x:c r="DL19" s="110" t="str">
        <x:f t="shared" si="258"/>
      </x:c>
      <x:c r="DM19" s="110" t="str">
        <x:f t="shared" si="259"/>
      </x:c>
      <x:c r="DN19" s="110" t="str">
        <x:f t="shared" si="260"/>
      </x:c>
      <x:c r="DO19" s="110" t="str">
        <x:f t="shared" si="261"/>
      </x:c>
      <x:c r="DP19" s="110" t="str">
        <x:f t="shared" si="262"/>
      </x:c>
      <x:c r="DQ19" s="110" t="str">
        <x:f t="shared" si="263"/>
      </x:c>
      <x:c r="DR19" s="110" t="str">
        <x:f t="shared" si="264"/>
      </x:c>
      <x:c r="DS19" s="110" t="str">
        <x:f t="shared" si="265"/>
      </x:c>
      <x:c r="DT19" s="110" t="str">
        <x:f t="shared" si="266"/>
      </x:c>
      <x:c r="DU19" s="110" t="str">
        <x:f t="shared" si="267"/>
      </x:c>
      <x:c r="DV19" s="110" t="str">
        <x:f t="shared" si="268"/>
      </x:c>
      <x:c r="DW19" s="110" t="str">
        <x:f t="shared" si="269"/>
      </x:c>
      <x:c r="DX19" s="110" t="str">
        <x:f t="shared" si="270"/>
      </x:c>
      <x:c r="DY19" s="110" t="str">
        <x:f t="shared" si="271"/>
      </x:c>
      <x:c r="DZ19" s="110" t="str">
        <x:f t="shared" si="272"/>
      </x:c>
      <x:c r="EA19" s="110" t="str">
        <x:f t="shared" si="273"/>
      </x:c>
      <x:c r="EB19" s="110" t="str">
        <x:f t="shared" si="274"/>
      </x:c>
      <x:c r="EC19" s="110" t="str">
        <x:f t="shared" si="275"/>
      </x:c>
      <x:c r="ED19" s="110" t="str">
        <x:f t="shared" si="276"/>
      </x:c>
      <x:c r="EE19" s="110" t="str">
        <x:f t="shared" si="277"/>
      </x:c>
      <x:c r="EF19" s="110" t="str">
        <x:f t="shared" si="278"/>
      </x:c>
      <x:c r="EG19" s="110" t="str">
        <x:f t="shared" si="279"/>
      </x:c>
      <x:c r="EH19" s="110" t="str">
        <x:f t="shared" si="280"/>
      </x:c>
      <x:c r="EI19" s="110" t="str">
        <x:f t="shared" si="281"/>
      </x:c>
      <x:c r="EJ19" s="110" t="str">
        <x:f t="shared" si="282"/>
      </x:c>
      <x:c r="EK19" s="110" t="str">
        <x:f t="shared" si="283"/>
      </x:c>
      <x:c r="EL19" s="110" t="str">
        <x:f t="shared" si="284"/>
      </x:c>
      <x:c r="EM19" s="110" t="str">
        <x:f t="shared" si="285"/>
      </x:c>
      <x:c r="EN19" s="110" t="str">
        <x:f t="shared" si="286"/>
      </x:c>
      <x:c r="EO19" s="110" t="str">
        <x:f t="shared" si="287"/>
      </x:c>
      <x:c r="EP19" s="110" t="str">
        <x:f t="shared" si="288"/>
      </x:c>
      <x:c r="EQ19" s="110" t="str">
        <x:f t="shared" si="289"/>
      </x:c>
      <x:c r="ER19" s="110" t="str">
        <x:f t="shared" si="290"/>
      </x:c>
      <x:c r="ES19" s="110" t="str">
        <x:f t="shared" si="291"/>
      </x:c>
      <x:c r="ET19" s="110" t="str">
        <x:f t="shared" si="292"/>
      </x:c>
      <x:c r="EU19" s="110" t="str">
        <x:f t="shared" si="293"/>
      </x:c>
      <x:c r="EV19" s="110" t="str">
        <x:f t="shared" si="294"/>
      </x:c>
      <x:c r="EW19" s="110" t="str">
        <x:f t="shared" si="295"/>
      </x:c>
      <x:c r="EX19" s="110" t="str">
        <x:f t="shared" si="296"/>
      </x:c>
      <x:c r="EY19" s="110" t="str">
        <x:f t="shared" si="297"/>
      </x:c>
      <x:c r="EZ19" s="110" t="str">
        <x:f t="shared" si="298"/>
      </x:c>
      <x:c r="FA19" s="110" t="str">
        <x:f t="shared" si="299"/>
      </x:c>
      <x:c r="FB19" t="n">
        <x:f>'07_Presupuesto'!J15-'14_Parametros'!$B$5+1</x:f>
        <x:v>32</x:v>
      </x:c>
      <x:c r="FC19" t="n">
        <x:f>'07_Presupuesto'!K15-'14_Parametros'!$B$5+1</x:f>
        <x:v>36</x:v>
      </x:c>
      <x:c r="FD19">
        <x:f t="shared" si="300"/>
        <x:v>5</x:v>
      </x:c>
    </x:row>
    <x:row r="20" ht="21" customHeight="1">
      <x:c r="B20" t="str">
        <x:f>'07A_Ppto_Comparado'!K19</x:f>
        <x:v>B.1.1.3</x:v>
      </x:c>
      <x:c r="C20" t="str">
        <x:f>'07A_Ppto_Comparado'!L19</x:f>
        <x:v>Cimientos</x:v>
      </x:c>
      <x:c r="D20" t="str">
        <x:f>'07A_Ppto_Comparado'!M19</x:f>
        <x:v>M3</x:v>
      </x:c>
      <x:c r="E20" s="90" t="n">
        <x:f>'07A_Ppto_Comparado'!N19</x:f>
        <x:v>14</x:v>
      </x:c>
      <x:c r="F20" s="90" t="n">
        <x:f>'07A_Ppto_Comparado'!O19</x:f>
        <x:v>281250</x:v>
      </x:c>
      <x:c r="G20" s="90" t="n">
        <x:f>'07A_Ppto_Comparado'!P19</x:f>
        <x:v>3937500</x:v>
      </x:c>
      <x:c r="H20" s="90" t="str">
        <x:f t="shared" si="151"/>
      </x:c>
      <x:c r="I20" s="90" t="str">
        <x:f t="shared" si="1"/>
      </x:c>
      <x:c r="J20" s="90" t="str">
        <x:f t="shared" si="152"/>
      </x:c>
      <x:c r="K20" s="90" t="str">
        <x:f t="shared" si="153"/>
      </x:c>
      <x:c r="L20" s="90" t="str">
        <x:f t="shared" si="154"/>
      </x:c>
      <x:c r="M20" s="90" t="str">
        <x:f t="shared" si="155"/>
      </x:c>
      <x:c r="N20" s="90" t="str">
        <x:f t="shared" si="156"/>
      </x:c>
      <x:c r="O20" s="90" t="str">
        <x:f t="shared" si="157"/>
      </x:c>
      <x:c r="P20" s="90" t="str">
        <x:f t="shared" si="158"/>
      </x:c>
      <x:c r="Q20" s="90" t="str">
        <x:f t="shared" si="159"/>
      </x:c>
      <x:c r="R20" s="90" t="str">
        <x:f t="shared" si="160"/>
      </x:c>
      <x:c r="S20" s="90" t="str">
        <x:f t="shared" si="161"/>
      </x:c>
      <x:c r="T20" s="90" t="str">
        <x:f t="shared" si="162"/>
      </x:c>
      <x:c r="U20" s="90" t="str">
        <x:f t="shared" si="163"/>
      </x:c>
      <x:c r="V20" s="90" t="str">
        <x:f t="shared" si="164"/>
      </x:c>
      <x:c r="W20" s="90" t="str">
        <x:f t="shared" si="165"/>
      </x:c>
      <x:c r="X20" s="90" t="str">
        <x:f t="shared" si="166"/>
      </x:c>
      <x:c r="Y20" s="90" t="str">
        <x:f t="shared" si="167"/>
      </x:c>
      <x:c r="Z20" s="90" t="str">
        <x:f t="shared" si="168"/>
      </x:c>
      <x:c r="AA20" s="90" t="str">
        <x:f t="shared" si="169"/>
      </x:c>
      <x:c r="AB20" s="90" t="str">
        <x:f t="shared" si="170"/>
      </x:c>
      <x:c r="AC20" s="90" t="str">
        <x:f t="shared" si="171"/>
      </x:c>
      <x:c r="AD20" s="90" t="str">
        <x:f t="shared" si="172"/>
      </x:c>
      <x:c r="AE20" s="90" t="str">
        <x:f t="shared" si="173"/>
      </x:c>
      <x:c r="AF20" s="90" t="str">
        <x:f t="shared" si="174"/>
      </x:c>
      <x:c r="AG20" s="90" t="str">
        <x:f t="shared" si="175"/>
      </x:c>
      <x:c r="AH20" s="90" t="str">
        <x:f t="shared" si="176"/>
      </x:c>
      <x:c r="AI20" s="90" t="str">
        <x:f t="shared" si="177"/>
      </x:c>
      <x:c r="AJ20" s="90" t="str">
        <x:f t="shared" si="178"/>
      </x:c>
      <x:c r="AK20" s="90" t="str">
        <x:f t="shared" si="179"/>
      </x:c>
      <x:c r="AL20" s="90" t="str">
        <x:f t="shared" si="180"/>
      </x:c>
      <x:c r="AM20" s="90" t="str">
        <x:f t="shared" si="181"/>
      </x:c>
      <x:c r="AN20" s="90" t="str">
        <x:f t="shared" si="182"/>
      </x:c>
      <x:c r="AO20" s="90" t="str">
        <x:f t="shared" si="183"/>
      </x:c>
      <x:c r="AP20" s="90" t="str">
        <x:f t="shared" si="184"/>
      </x:c>
      <x:c r="AQ20" s="90" t="str">
        <x:f t="shared" si="185"/>
      </x:c>
      <x:c r="AR20" s="90">
        <x:f t="shared" si="186"/>
        <x:v>302884.61538461538</x:v>
      </x:c>
      <x:c r="AS20" s="90">
        <x:f t="shared" si="187"/>
        <x:v>302884.61538461538</x:v>
      </x:c>
      <x:c r="AT20" s="90">
        <x:f t="shared" si="188"/>
        <x:v>302884.61538461538</x:v>
      </x:c>
      <x:c r="AU20" s="90">
        <x:f t="shared" si="189"/>
        <x:v>302884.61538461538</x:v>
      </x:c>
      <x:c r="AV20" s="90">
        <x:f t="shared" si="190"/>
        <x:v>302884.61538461538</x:v>
      </x:c>
      <x:c r="AW20" s="90">
        <x:f t="shared" si="191"/>
        <x:v>302884.61538461538</x:v>
      </x:c>
      <x:c r="AX20" s="90">
        <x:f t="shared" si="192"/>
        <x:v>302884.61538461538</x:v>
      </x:c>
      <x:c r="AY20" s="90">
        <x:f t="shared" si="193"/>
        <x:v>302884.61538461538</x:v>
      </x:c>
      <x:c r="AZ20" s="90">
        <x:f t="shared" si="194"/>
        <x:v>302884.61538461538</x:v>
      </x:c>
      <x:c r="BA20" s="90">
        <x:f t="shared" si="195"/>
        <x:v>302884.61538461538</x:v>
      </x:c>
      <x:c r="BB20" s="90">
        <x:f t="shared" si="196"/>
        <x:v>302884.61538461538</x:v>
      </x:c>
      <x:c r="BC20" s="90">
        <x:f t="shared" si="197"/>
        <x:v>302884.61538461538</x:v>
      </x:c>
      <x:c r="BD20" s="90">
        <x:f t="shared" si="198"/>
        <x:v>302884.61538461538</x:v>
      </x:c>
      <x:c r="BE20" s="90" t="str">
        <x:f t="shared" si="199"/>
      </x:c>
      <x:c r="BF20" s="90" t="str">
        <x:f t="shared" si="200"/>
      </x:c>
      <x:c r="BG20" s="90" t="str">
        <x:f t="shared" si="201"/>
      </x:c>
      <x:c r="BH20" s="90" t="str">
        <x:f t="shared" si="202"/>
      </x:c>
      <x:c r="BI20" s="90" t="str">
        <x:f t="shared" si="203"/>
      </x:c>
      <x:c r="BJ20" s="90" t="str">
        <x:f t="shared" si="204"/>
      </x:c>
      <x:c r="BK20" s="90" t="str">
        <x:f t="shared" si="205"/>
      </x:c>
      <x:c r="BL20" s="90" t="str">
        <x:f t="shared" si="206"/>
      </x:c>
      <x:c r="BM20" s="90" t="str">
        <x:f t="shared" si="207"/>
      </x:c>
      <x:c r="BN20" s="90" t="str">
        <x:f t="shared" si="208"/>
      </x:c>
      <x:c r="BO20" s="90" t="str">
        <x:f t="shared" si="209"/>
      </x:c>
      <x:c r="BP20" s="90" t="str">
        <x:f t="shared" si="210"/>
      </x:c>
      <x:c r="BQ20" s="90" t="str">
        <x:f t="shared" si="211"/>
      </x:c>
      <x:c r="BR20" s="90" t="str">
        <x:f t="shared" si="212"/>
      </x:c>
      <x:c r="BS20" s="90" t="str">
        <x:f t="shared" si="213"/>
      </x:c>
      <x:c r="BT20" s="90" t="str">
        <x:f t="shared" si="214"/>
      </x:c>
      <x:c r="BU20" s="90" t="str">
        <x:f t="shared" si="215"/>
      </x:c>
      <x:c r="BV20" s="90" t="str">
        <x:f t="shared" si="216"/>
      </x:c>
      <x:c r="BW20" s="90" t="str">
        <x:f t="shared" si="217"/>
      </x:c>
      <x:c r="BX20" s="90" t="str">
        <x:f t="shared" si="218"/>
      </x:c>
      <x:c r="BY20" s="90" t="str">
        <x:f t="shared" si="219"/>
      </x:c>
      <x:c r="BZ20" s="90" t="str">
        <x:f t="shared" si="220"/>
      </x:c>
      <x:c r="CA20" s="90" t="str">
        <x:f t="shared" si="221"/>
      </x:c>
      <x:c r="CB20" s="90" t="str">
        <x:f t="shared" si="222"/>
      </x:c>
      <x:c r="CC20" s="90" t="str">
        <x:f t="shared" si="223"/>
      </x:c>
      <x:c r="CD20" s="90" t="str">
        <x:f t="shared" si="224"/>
      </x:c>
      <x:c r="CE20" s="90" t="str">
        <x:f t="shared" si="225"/>
      </x:c>
      <x:c r="CF20" s="90" t="str">
        <x:f t="shared" si="226"/>
      </x:c>
      <x:c r="CG20" s="90" t="str">
        <x:f t="shared" si="227"/>
      </x:c>
      <x:c r="CH20" s="90" t="str">
        <x:f t="shared" si="228"/>
      </x:c>
      <x:c r="CI20" s="90" t="str">
        <x:f t="shared" si="229"/>
      </x:c>
      <x:c r="CJ20" s="90" t="str">
        <x:f t="shared" si="230"/>
      </x:c>
      <x:c r="CK20" s="90" t="str">
        <x:f t="shared" si="231"/>
      </x:c>
      <x:c r="CL20" s="90" t="str">
        <x:f t="shared" si="232"/>
      </x:c>
      <x:c r="CM20" s="90" t="str">
        <x:f t="shared" si="233"/>
      </x:c>
      <x:c r="CN20" s="90" t="str">
        <x:f t="shared" si="234"/>
      </x:c>
      <x:c r="CO20" s="90" t="str">
        <x:f t="shared" si="235"/>
      </x:c>
      <x:c r="CP20" s="90" t="str">
        <x:f t="shared" si="236"/>
      </x:c>
      <x:c r="CQ20" s="90" t="str">
        <x:f t="shared" si="237"/>
      </x:c>
      <x:c r="CR20" s="90" t="str">
        <x:f t="shared" si="238"/>
      </x:c>
      <x:c r="CS20" s="90" t="str">
        <x:f t="shared" si="239"/>
      </x:c>
      <x:c r="CT20" s="90" t="str">
        <x:f t="shared" si="240"/>
      </x:c>
      <x:c r="CU20" s="90" t="str">
        <x:f t="shared" si="241"/>
      </x:c>
      <x:c r="CV20" s="90" t="str">
        <x:f t="shared" si="242"/>
      </x:c>
      <x:c r="CW20" s="90" t="str">
        <x:f t="shared" si="243"/>
      </x:c>
      <x:c r="CX20" s="90" t="str">
        <x:f t="shared" si="244"/>
      </x:c>
      <x:c r="CY20" s="90" t="str">
        <x:f t="shared" si="245"/>
      </x:c>
      <x:c r="CZ20" s="90" t="str">
        <x:f t="shared" si="246"/>
      </x:c>
      <x:c r="DA20" s="90" t="str">
        <x:f t="shared" si="247"/>
      </x:c>
      <x:c r="DB20" s="90" t="str">
        <x:f t="shared" si="248"/>
      </x:c>
      <x:c r="DC20" s="90" t="str">
        <x:f t="shared" si="249"/>
      </x:c>
      <x:c r="DD20" s="90" t="str">
        <x:f t="shared" si="250"/>
      </x:c>
      <x:c r="DE20" s="90" t="str">
        <x:f t="shared" si="251"/>
      </x:c>
      <x:c r="DF20" s="90" t="str">
        <x:f t="shared" si="252"/>
      </x:c>
      <x:c r="DG20" s="90" t="str">
        <x:f t="shared" si="253"/>
      </x:c>
      <x:c r="DH20" s="90" t="str">
        <x:f t="shared" si="254"/>
      </x:c>
      <x:c r="DI20" s="90" t="str">
        <x:f t="shared" si="255"/>
      </x:c>
      <x:c r="DJ20" s="90" t="str">
        <x:f t="shared" si="256"/>
      </x:c>
      <x:c r="DK20" s="90" t="str">
        <x:f t="shared" si="257"/>
      </x:c>
      <x:c r="DL20" s="90" t="str">
        <x:f t="shared" si="258"/>
      </x:c>
      <x:c r="DM20" s="90" t="str">
        <x:f t="shared" si="259"/>
      </x:c>
      <x:c r="DN20" s="90" t="str">
        <x:f t="shared" si="260"/>
      </x:c>
      <x:c r="DO20" s="90" t="str">
        <x:f t="shared" si="261"/>
      </x:c>
      <x:c r="DP20" s="90" t="str">
        <x:f t="shared" si="262"/>
      </x:c>
      <x:c r="DQ20" s="90" t="str">
        <x:f t="shared" si="263"/>
      </x:c>
      <x:c r="DR20" s="90" t="str">
        <x:f t="shared" si="264"/>
      </x:c>
      <x:c r="DS20" s="90" t="str">
        <x:f t="shared" si="265"/>
      </x:c>
      <x:c r="DT20" s="90" t="str">
        <x:f t="shared" si="266"/>
      </x:c>
      <x:c r="DU20" s="90" t="str">
        <x:f t="shared" si="267"/>
      </x:c>
      <x:c r="DV20" s="90" t="str">
        <x:f t="shared" si="268"/>
      </x:c>
      <x:c r="DW20" s="90" t="str">
        <x:f t="shared" si="269"/>
      </x:c>
      <x:c r="DX20" s="90" t="str">
        <x:f t="shared" si="270"/>
      </x:c>
      <x:c r="DY20" s="90" t="str">
        <x:f t="shared" si="271"/>
      </x:c>
      <x:c r="DZ20" s="90" t="str">
        <x:f t="shared" si="272"/>
      </x:c>
      <x:c r="EA20" s="90" t="str">
        <x:f t="shared" si="273"/>
      </x:c>
      <x:c r="EB20" s="90" t="str">
        <x:f t="shared" si="274"/>
      </x:c>
      <x:c r="EC20" s="90" t="str">
        <x:f t="shared" si="275"/>
      </x:c>
      <x:c r="ED20" s="90" t="str">
        <x:f t="shared" si="276"/>
      </x:c>
      <x:c r="EE20" s="90" t="str">
        <x:f t="shared" si="277"/>
      </x:c>
      <x:c r="EF20" s="90" t="str">
        <x:f t="shared" si="278"/>
      </x:c>
      <x:c r="EG20" s="90" t="str">
        <x:f t="shared" si="279"/>
      </x:c>
      <x:c r="EH20" s="90" t="str">
        <x:f t="shared" si="280"/>
      </x:c>
      <x:c r="EI20" s="90" t="str">
        <x:f t="shared" si="281"/>
      </x:c>
      <x:c r="EJ20" s="90" t="str">
        <x:f t="shared" si="282"/>
      </x:c>
      <x:c r="EK20" s="90" t="str">
        <x:f t="shared" si="283"/>
      </x:c>
      <x:c r="EL20" s="90" t="str">
        <x:f t="shared" si="284"/>
      </x:c>
      <x:c r="EM20" s="90" t="str">
        <x:f t="shared" si="285"/>
      </x:c>
      <x:c r="EN20" s="90" t="str">
        <x:f t="shared" si="286"/>
      </x:c>
      <x:c r="EO20" s="90" t="str">
        <x:f t="shared" si="287"/>
      </x:c>
      <x:c r="EP20" s="90" t="str">
        <x:f t="shared" si="288"/>
      </x:c>
      <x:c r="EQ20" s="90" t="str">
        <x:f t="shared" si="289"/>
      </x:c>
      <x:c r="ER20" s="90" t="str">
        <x:f t="shared" si="290"/>
      </x:c>
      <x:c r="ES20" s="90" t="str">
        <x:f t="shared" si="291"/>
      </x:c>
      <x:c r="ET20" s="90" t="str">
        <x:f t="shared" si="292"/>
      </x:c>
      <x:c r="EU20" s="90" t="str">
        <x:f t="shared" si="293"/>
      </x:c>
      <x:c r="EV20" s="90" t="str">
        <x:f t="shared" si="294"/>
      </x:c>
      <x:c r="EW20" s="90" t="str">
        <x:f t="shared" si="295"/>
      </x:c>
      <x:c r="EX20" s="90" t="str">
        <x:f t="shared" si="296"/>
      </x:c>
      <x:c r="EY20" s="90" t="str">
        <x:f t="shared" si="297"/>
      </x:c>
      <x:c r="EZ20" s="90" t="str">
        <x:f t="shared" si="298"/>
      </x:c>
      <x:c r="FA20" s="90" t="str">
        <x:f t="shared" si="299"/>
      </x:c>
      <x:c r="FB20" t="n">
        <x:f>'07_Presupuesto'!J16-'14_Parametros'!$B$5+1</x:f>
        <x:v>37</x:v>
      </x:c>
      <x:c r="FC20" t="n">
        <x:f>'07_Presupuesto'!K16-'14_Parametros'!$B$5+1</x:f>
        <x:v>49</x:v>
      </x:c>
      <x:c r="FD20">
        <x:f t="shared" si="300"/>
        <x:v>13</x:v>
      </x:c>
    </x:row>
    <x:row r="21" ht="21" customHeight="1">
      <x:c r="B21" s="109" t="str">
        <x:f>'07A_Ppto_Comparado'!K20</x:f>
        <x:v>B.1.2.1</x:v>
      </x:c>
      <x:c r="C21" s="109" t="str">
        <x:f>'07A_Ppto_Comparado'!L20</x:f>
        <x:v>Preparación de la subrasante</x:v>
      </x:c>
      <x:c r="D21" s="109" t="str">
        <x:f>'07A_Ppto_Comparado'!M20</x:f>
        <x:v>M2</x:v>
      </x:c>
      <x:c r="E21" s="110" t="n">
        <x:f>'07A_Ppto_Comparado'!N20</x:f>
        <x:v>143</x:v>
      </x:c>
      <x:c r="F21" s="110" t="n">
        <x:f>'07A_Ppto_Comparado'!O20</x:f>
        <x:v>3999.9999999999995</x:v>
      </x:c>
      <x:c r="G21" s="110" t="n">
        <x:f>'07A_Ppto_Comparado'!P20</x:f>
        <x:v>571999.9999999999</x:v>
      </x:c>
      <x:c r="H21" s="110" t="str">
        <x:f t="shared" si="151"/>
      </x:c>
      <x:c r="I21" s="110" t="str">
        <x:f t="shared" si="1"/>
      </x:c>
      <x:c r="J21" s="110" t="str">
        <x:f t="shared" si="152"/>
      </x:c>
      <x:c r="K21" s="110" t="str">
        <x:f t="shared" si="153"/>
      </x:c>
      <x:c r="L21" s="110" t="str">
        <x:f t="shared" si="154"/>
      </x:c>
      <x:c r="M21" s="110" t="str">
        <x:f t="shared" si="155"/>
      </x:c>
      <x:c r="N21" s="110" t="str">
        <x:f t="shared" si="156"/>
      </x:c>
      <x:c r="O21" s="110" t="str">
        <x:f t="shared" si="157"/>
      </x:c>
      <x:c r="P21" s="110" t="str">
        <x:f t="shared" si="158"/>
      </x:c>
      <x:c r="Q21" s="110" t="str">
        <x:f t="shared" si="159"/>
      </x:c>
      <x:c r="R21" s="110" t="str">
        <x:f t="shared" si="160"/>
      </x:c>
      <x:c r="S21" s="110" t="str">
        <x:f t="shared" si="161"/>
      </x:c>
      <x:c r="T21" s="110" t="str">
        <x:f t="shared" si="162"/>
      </x:c>
      <x:c r="U21" s="110" t="str">
        <x:f t="shared" si="163"/>
      </x:c>
      <x:c r="V21" s="110" t="str">
        <x:f t="shared" si="164"/>
      </x:c>
      <x:c r="W21" s="110" t="str">
        <x:f t="shared" si="165"/>
      </x:c>
      <x:c r="X21" s="110" t="str">
        <x:f t="shared" si="166"/>
      </x:c>
      <x:c r="Y21" s="110" t="str">
        <x:f t="shared" si="167"/>
      </x:c>
      <x:c r="Z21" s="110" t="str">
        <x:f t="shared" si="168"/>
      </x:c>
      <x:c r="AA21" s="110" t="str">
        <x:f t="shared" si="169"/>
      </x:c>
      <x:c r="AB21" s="110" t="str">
        <x:f t="shared" si="170"/>
      </x:c>
      <x:c r="AC21" s="110" t="str">
        <x:f t="shared" si="171"/>
      </x:c>
      <x:c r="AD21" s="110">
        <x:f t="shared" si="172"/>
        <x:v>63555.55555555554</x:v>
      </x:c>
      <x:c r="AE21" s="110">
        <x:f t="shared" si="173"/>
        <x:v>63555.55555555554</x:v>
      </x:c>
      <x:c r="AF21" s="110">
        <x:f t="shared" si="174"/>
        <x:v>63555.55555555554</x:v>
      </x:c>
      <x:c r="AG21" s="110">
        <x:f t="shared" si="175"/>
        <x:v>63555.55555555554</x:v>
      </x:c>
      <x:c r="AH21" s="110">
        <x:f t="shared" si="176"/>
        <x:v>63555.55555555554</x:v>
      </x:c>
      <x:c r="AI21" s="110">
        <x:f t="shared" si="177"/>
        <x:v>63555.55555555554</x:v>
      </x:c>
      <x:c r="AJ21" s="110">
        <x:f t="shared" si="178"/>
        <x:v>63555.55555555554</x:v>
      </x:c>
      <x:c r="AK21" s="110">
        <x:f t="shared" si="179"/>
        <x:v>63555.55555555554</x:v>
      </x:c>
      <x:c r="AL21" s="110">
        <x:f t="shared" si="180"/>
        <x:v>63555.55555555554</x:v>
      </x:c>
      <x:c r="AM21" s="110" t="str">
        <x:f t="shared" si="181"/>
      </x:c>
      <x:c r="AN21" s="110" t="str">
        <x:f t="shared" si="182"/>
      </x:c>
      <x:c r="AO21" s="110" t="str">
        <x:f t="shared" si="183"/>
      </x:c>
      <x:c r="AP21" s="110" t="str">
        <x:f t="shared" si="184"/>
      </x:c>
      <x:c r="AQ21" s="110" t="str">
        <x:f t="shared" si="185"/>
      </x:c>
      <x:c r="AR21" s="110" t="str">
        <x:f t="shared" si="186"/>
      </x:c>
      <x:c r="AS21" s="110" t="str">
        <x:f t="shared" si="187"/>
      </x:c>
      <x:c r="AT21" s="110" t="str">
        <x:f t="shared" si="188"/>
      </x:c>
      <x:c r="AU21" s="110" t="str">
        <x:f t="shared" si="189"/>
      </x:c>
      <x:c r="AV21" s="110" t="str">
        <x:f t="shared" si="190"/>
      </x:c>
      <x:c r="AW21" s="110" t="str">
        <x:f t="shared" si="191"/>
      </x:c>
      <x:c r="AX21" s="110" t="str">
        <x:f t="shared" si="192"/>
      </x:c>
      <x:c r="AY21" s="110" t="str">
        <x:f t="shared" si="193"/>
      </x:c>
      <x:c r="AZ21" s="110" t="str">
        <x:f t="shared" si="194"/>
      </x:c>
      <x:c r="BA21" s="110" t="str">
        <x:f t="shared" si="195"/>
      </x:c>
      <x:c r="BB21" s="110" t="str">
        <x:f t="shared" si="196"/>
      </x:c>
      <x:c r="BC21" s="110" t="str">
        <x:f t="shared" si="197"/>
      </x:c>
      <x:c r="BD21" s="110" t="str">
        <x:f t="shared" si="198"/>
      </x:c>
      <x:c r="BE21" s="110" t="str">
        <x:f t="shared" si="199"/>
      </x:c>
      <x:c r="BF21" s="110" t="str">
        <x:f t="shared" si="200"/>
      </x:c>
      <x:c r="BG21" s="110" t="str">
        <x:f t="shared" si="201"/>
      </x:c>
      <x:c r="BH21" s="110" t="str">
        <x:f t="shared" si="202"/>
      </x:c>
      <x:c r="BI21" s="110" t="str">
        <x:f t="shared" si="203"/>
      </x:c>
      <x:c r="BJ21" s="110" t="str">
        <x:f t="shared" si="204"/>
      </x:c>
      <x:c r="BK21" s="110" t="str">
        <x:f t="shared" si="205"/>
      </x:c>
      <x:c r="BL21" s="110" t="str">
        <x:f t="shared" si="206"/>
      </x:c>
      <x:c r="BM21" s="110" t="str">
        <x:f t="shared" si="207"/>
      </x:c>
      <x:c r="BN21" s="110" t="str">
        <x:f t="shared" si="208"/>
      </x:c>
      <x:c r="BO21" s="110" t="str">
        <x:f t="shared" si="209"/>
      </x:c>
      <x:c r="BP21" s="110" t="str">
        <x:f t="shared" si="210"/>
      </x:c>
      <x:c r="BQ21" s="110" t="str">
        <x:f t="shared" si="211"/>
      </x:c>
      <x:c r="BR21" s="110" t="str">
        <x:f t="shared" si="212"/>
      </x:c>
      <x:c r="BS21" s="110" t="str">
        <x:f t="shared" si="213"/>
      </x:c>
      <x:c r="BT21" s="110" t="str">
        <x:f t="shared" si="214"/>
      </x:c>
      <x:c r="BU21" s="110" t="str">
        <x:f t="shared" si="215"/>
      </x:c>
      <x:c r="BV21" s="110" t="str">
        <x:f t="shared" si="216"/>
      </x:c>
      <x:c r="BW21" s="110" t="str">
        <x:f t="shared" si="217"/>
      </x:c>
      <x:c r="BX21" s="110" t="str">
        <x:f t="shared" si="218"/>
      </x:c>
      <x:c r="BY21" s="110" t="str">
        <x:f t="shared" si="219"/>
      </x:c>
      <x:c r="BZ21" s="110" t="str">
        <x:f t="shared" si="220"/>
      </x:c>
      <x:c r="CA21" s="110" t="str">
        <x:f t="shared" si="221"/>
      </x:c>
      <x:c r="CB21" s="110" t="str">
        <x:f t="shared" si="222"/>
      </x:c>
      <x:c r="CC21" s="110" t="str">
        <x:f t="shared" si="223"/>
      </x:c>
      <x:c r="CD21" s="110" t="str">
        <x:f t="shared" si="224"/>
      </x:c>
      <x:c r="CE21" s="110" t="str">
        <x:f t="shared" si="225"/>
      </x:c>
      <x:c r="CF21" s="110" t="str">
        <x:f t="shared" si="226"/>
      </x:c>
      <x:c r="CG21" s="110" t="str">
        <x:f t="shared" si="227"/>
      </x:c>
      <x:c r="CH21" s="110" t="str">
        <x:f t="shared" si="228"/>
      </x:c>
      <x:c r="CI21" s="110" t="str">
        <x:f t="shared" si="229"/>
      </x:c>
      <x:c r="CJ21" s="110" t="str">
        <x:f t="shared" si="230"/>
      </x:c>
      <x:c r="CK21" s="110" t="str">
        <x:f t="shared" si="231"/>
      </x:c>
      <x:c r="CL21" s="110" t="str">
        <x:f t="shared" si="232"/>
      </x:c>
      <x:c r="CM21" s="110" t="str">
        <x:f t="shared" si="233"/>
      </x:c>
      <x:c r="CN21" s="110" t="str">
        <x:f t="shared" si="234"/>
      </x:c>
      <x:c r="CO21" s="110" t="str">
        <x:f t="shared" si="235"/>
      </x:c>
      <x:c r="CP21" s="110" t="str">
        <x:f t="shared" si="236"/>
      </x:c>
      <x:c r="CQ21" s="110" t="str">
        <x:f t="shared" si="237"/>
      </x:c>
      <x:c r="CR21" s="110" t="str">
        <x:f t="shared" si="238"/>
      </x:c>
      <x:c r="CS21" s="110" t="str">
        <x:f t="shared" si="239"/>
      </x:c>
      <x:c r="CT21" s="110" t="str">
        <x:f t="shared" si="240"/>
      </x:c>
      <x:c r="CU21" s="110" t="str">
        <x:f t="shared" si="241"/>
      </x:c>
      <x:c r="CV21" s="110" t="str">
        <x:f t="shared" si="242"/>
      </x:c>
      <x:c r="CW21" s="110" t="str">
        <x:f t="shared" si="243"/>
      </x:c>
      <x:c r="CX21" s="110" t="str">
        <x:f t="shared" si="244"/>
      </x:c>
      <x:c r="CY21" s="110" t="str">
        <x:f t="shared" si="245"/>
      </x:c>
      <x:c r="CZ21" s="110" t="str">
        <x:f t="shared" si="246"/>
      </x:c>
      <x:c r="DA21" s="110" t="str">
        <x:f t="shared" si="247"/>
      </x:c>
      <x:c r="DB21" s="110" t="str">
        <x:f t="shared" si="248"/>
      </x:c>
      <x:c r="DC21" s="110" t="str">
        <x:f t="shared" si="249"/>
      </x:c>
      <x:c r="DD21" s="110" t="str">
        <x:f t="shared" si="250"/>
      </x:c>
      <x:c r="DE21" s="110" t="str">
        <x:f t="shared" si="251"/>
      </x:c>
      <x:c r="DF21" s="110" t="str">
        <x:f t="shared" si="252"/>
      </x:c>
      <x:c r="DG21" s="110" t="str">
        <x:f t="shared" si="253"/>
      </x:c>
      <x:c r="DH21" s="110" t="str">
        <x:f t="shared" si="254"/>
      </x:c>
      <x:c r="DI21" s="110" t="str">
        <x:f t="shared" si="255"/>
      </x:c>
      <x:c r="DJ21" s="110" t="str">
        <x:f t="shared" si="256"/>
      </x:c>
      <x:c r="DK21" s="110" t="str">
        <x:f t="shared" si="257"/>
      </x:c>
      <x:c r="DL21" s="110" t="str">
        <x:f t="shared" si="258"/>
      </x:c>
      <x:c r="DM21" s="110" t="str">
        <x:f t="shared" si="259"/>
      </x:c>
      <x:c r="DN21" s="110" t="str">
        <x:f t="shared" si="260"/>
      </x:c>
      <x:c r="DO21" s="110" t="str">
        <x:f t="shared" si="261"/>
      </x:c>
      <x:c r="DP21" s="110" t="str">
        <x:f t="shared" si="262"/>
      </x:c>
      <x:c r="DQ21" s="110" t="str">
        <x:f t="shared" si="263"/>
      </x:c>
      <x:c r="DR21" s="110" t="str">
        <x:f t="shared" si="264"/>
      </x:c>
      <x:c r="DS21" s="110" t="str">
        <x:f t="shared" si="265"/>
      </x:c>
      <x:c r="DT21" s="110" t="str">
        <x:f t="shared" si="266"/>
      </x:c>
      <x:c r="DU21" s="110" t="str">
        <x:f t="shared" si="267"/>
      </x:c>
      <x:c r="DV21" s="110" t="str">
        <x:f t="shared" si="268"/>
      </x:c>
      <x:c r="DW21" s="110" t="str">
        <x:f t="shared" si="269"/>
      </x:c>
      <x:c r="DX21" s="110" t="str">
        <x:f t="shared" si="270"/>
      </x:c>
      <x:c r="DY21" s="110" t="str">
        <x:f t="shared" si="271"/>
      </x:c>
      <x:c r="DZ21" s="110" t="str">
        <x:f t="shared" si="272"/>
      </x:c>
      <x:c r="EA21" s="110" t="str">
        <x:f t="shared" si="273"/>
      </x:c>
      <x:c r="EB21" s="110" t="str">
        <x:f t="shared" si="274"/>
      </x:c>
      <x:c r="EC21" s="110" t="str">
        <x:f t="shared" si="275"/>
      </x:c>
      <x:c r="ED21" s="110" t="str">
        <x:f t="shared" si="276"/>
      </x:c>
      <x:c r="EE21" s="110" t="str">
        <x:f t="shared" si="277"/>
      </x:c>
      <x:c r="EF21" s="110" t="str">
        <x:f t="shared" si="278"/>
      </x:c>
      <x:c r="EG21" s="110" t="str">
        <x:f t="shared" si="279"/>
      </x:c>
      <x:c r="EH21" s="110" t="str">
        <x:f t="shared" si="280"/>
      </x:c>
      <x:c r="EI21" s="110" t="str">
        <x:f t="shared" si="281"/>
      </x:c>
      <x:c r="EJ21" s="110" t="str">
        <x:f t="shared" si="282"/>
      </x:c>
      <x:c r="EK21" s="110" t="str">
        <x:f t="shared" si="283"/>
      </x:c>
      <x:c r="EL21" s="110" t="str">
        <x:f t="shared" si="284"/>
      </x:c>
      <x:c r="EM21" s="110" t="str">
        <x:f t="shared" si="285"/>
      </x:c>
      <x:c r="EN21" s="110" t="str">
        <x:f t="shared" si="286"/>
      </x:c>
      <x:c r="EO21" s="110" t="str">
        <x:f t="shared" si="287"/>
      </x:c>
      <x:c r="EP21" s="110" t="str">
        <x:f t="shared" si="288"/>
      </x:c>
      <x:c r="EQ21" s="110" t="str">
        <x:f t="shared" si="289"/>
      </x:c>
      <x:c r="ER21" s="110" t="str">
        <x:f t="shared" si="290"/>
      </x:c>
      <x:c r="ES21" s="110" t="str">
        <x:f t="shared" si="291"/>
      </x:c>
      <x:c r="ET21" s="110" t="str">
        <x:f t="shared" si="292"/>
      </x:c>
      <x:c r="EU21" s="110" t="str">
        <x:f t="shared" si="293"/>
      </x:c>
      <x:c r="EV21" s="110" t="str">
        <x:f t="shared" si="294"/>
      </x:c>
      <x:c r="EW21" s="110" t="str">
        <x:f t="shared" si="295"/>
      </x:c>
      <x:c r="EX21" s="110" t="str">
        <x:f t="shared" si="296"/>
      </x:c>
      <x:c r="EY21" s="110" t="str">
        <x:f t="shared" si="297"/>
      </x:c>
      <x:c r="EZ21" s="110" t="str">
        <x:f t="shared" si="298"/>
      </x:c>
      <x:c r="FA21" s="110" t="str">
        <x:f t="shared" si="299"/>
      </x:c>
      <x:c r="FB21" t="n">
        <x:f>'07_Presupuesto'!J17-'14_Parametros'!$B$5+1</x:f>
        <x:v>23</x:v>
      </x:c>
      <x:c r="FC21" t="n">
        <x:f>'07_Presupuesto'!K17-'14_Parametros'!$B$5+1</x:f>
        <x:v>31</x:v>
      </x:c>
      <x:c r="FD21">
        <x:f t="shared" si="300"/>
        <x:v>9</x:v>
      </x:c>
    </x:row>
    <x:row r="22" ht="21" customHeight="1">
      <x:c r="B22" t="str">
        <x:f>'07A_Ppto_Comparado'!K21</x:f>
        <x:v>B.1.2.2</x:v>
      </x:c>
      <x:c r="C22" t="str">
        <x:f>'07A_Ppto_Comparado'!L21</x:f>
        <x:v>Base Estabilizada e=8cm</x:v>
      </x:c>
      <x:c r="D22" t="str">
        <x:f>'07A_Ppto_Comparado'!M21</x:f>
        <x:v>M3</x:v>
      </x:c>
      <x:c r="E22" s="90" t="n">
        <x:f>'07A_Ppto_Comparado'!N21</x:f>
        <x:v>11.44</x:v>
      </x:c>
      <x:c r="F22" s="90" t="n">
        <x:f>'07A_Ppto_Comparado'!O21</x:f>
        <x:v>52499.99999999999</x:v>
      </x:c>
      <x:c r="G22" s="90" t="n">
        <x:f>'07A_Ppto_Comparado'!P21</x:f>
        <x:v>600599.9999999999</x:v>
      </x:c>
      <x:c r="H22" s="90" t="str">
        <x:f t="shared" si="151"/>
      </x:c>
      <x:c r="I22" s="90" t="str">
        <x:f t="shared" si="1"/>
      </x:c>
      <x:c r="J22" s="90" t="str">
        <x:f t="shared" si="152"/>
      </x:c>
      <x:c r="K22" s="90" t="str">
        <x:f t="shared" si="153"/>
      </x:c>
      <x:c r="L22" s="90" t="str">
        <x:f t="shared" si="154"/>
      </x:c>
      <x:c r="M22" s="90" t="str">
        <x:f t="shared" si="155"/>
      </x:c>
      <x:c r="N22" s="90" t="str">
        <x:f t="shared" si="156"/>
      </x:c>
      <x:c r="O22" s="90" t="str">
        <x:f t="shared" si="157"/>
      </x:c>
      <x:c r="P22" s="90" t="str">
        <x:f t="shared" si="158"/>
      </x:c>
      <x:c r="Q22" s="90" t="str">
        <x:f t="shared" si="159"/>
      </x:c>
      <x:c r="R22" s="90" t="str">
        <x:f t="shared" si="160"/>
      </x:c>
      <x:c r="S22" s="90" t="str">
        <x:f t="shared" si="161"/>
      </x:c>
      <x:c r="T22" s="90" t="str">
        <x:f t="shared" si="162"/>
      </x:c>
      <x:c r="U22" s="90" t="str">
        <x:f t="shared" si="163"/>
      </x:c>
      <x:c r="V22" s="90" t="str">
        <x:f t="shared" si="164"/>
      </x:c>
      <x:c r="W22" s="90" t="str">
        <x:f t="shared" si="165"/>
      </x:c>
      <x:c r="X22" s="90" t="str">
        <x:f t="shared" si="166"/>
      </x:c>
      <x:c r="Y22" s="90" t="str">
        <x:f t="shared" si="167"/>
      </x:c>
      <x:c r="Z22" s="90" t="str">
        <x:f t="shared" si="168"/>
      </x:c>
      <x:c r="AA22" s="90" t="str">
        <x:f t="shared" si="169"/>
      </x:c>
      <x:c r="AB22" s="90" t="str">
        <x:f t="shared" si="170"/>
      </x:c>
      <x:c r="AC22" s="90" t="str">
        <x:f t="shared" si="171"/>
      </x:c>
      <x:c r="AD22" s="90">
        <x:f t="shared" si="172"/>
        <x:v>66733.333333333314</x:v>
      </x:c>
      <x:c r="AE22" s="90">
        <x:f t="shared" si="173"/>
        <x:v>66733.333333333314</x:v>
      </x:c>
      <x:c r="AF22" s="90">
        <x:f t="shared" si="174"/>
        <x:v>66733.333333333314</x:v>
      </x:c>
      <x:c r="AG22" s="90">
        <x:f t="shared" si="175"/>
        <x:v>66733.333333333314</x:v>
      </x:c>
      <x:c r="AH22" s="90">
        <x:f t="shared" si="176"/>
        <x:v>66733.333333333314</x:v>
      </x:c>
      <x:c r="AI22" s="90">
        <x:f t="shared" si="177"/>
        <x:v>66733.333333333314</x:v>
      </x:c>
      <x:c r="AJ22" s="90">
        <x:f t="shared" si="178"/>
        <x:v>66733.333333333314</x:v>
      </x:c>
      <x:c r="AK22" s="90">
        <x:f t="shared" si="179"/>
        <x:v>66733.333333333314</x:v>
      </x:c>
      <x:c r="AL22" s="90">
        <x:f t="shared" si="180"/>
        <x:v>66733.333333333314</x:v>
      </x:c>
      <x:c r="AM22" s="90" t="str">
        <x:f t="shared" si="181"/>
      </x:c>
      <x:c r="AN22" s="90" t="str">
        <x:f t="shared" si="182"/>
      </x:c>
      <x:c r="AO22" s="90" t="str">
        <x:f t="shared" si="183"/>
      </x:c>
      <x:c r="AP22" s="90" t="str">
        <x:f t="shared" si="184"/>
      </x:c>
      <x:c r="AQ22" s="90" t="str">
        <x:f t="shared" si="185"/>
      </x:c>
      <x:c r="AR22" s="90" t="str">
        <x:f t="shared" si="186"/>
      </x:c>
      <x:c r="AS22" s="90" t="str">
        <x:f t="shared" si="187"/>
      </x:c>
      <x:c r="AT22" s="90" t="str">
        <x:f t="shared" si="188"/>
      </x:c>
      <x:c r="AU22" s="90" t="str">
        <x:f t="shared" si="189"/>
      </x:c>
      <x:c r="AV22" s="90" t="str">
        <x:f t="shared" si="190"/>
      </x:c>
      <x:c r="AW22" s="90" t="str">
        <x:f t="shared" si="191"/>
      </x:c>
      <x:c r="AX22" s="90" t="str">
        <x:f t="shared" si="192"/>
      </x:c>
      <x:c r="AY22" s="90" t="str">
        <x:f t="shared" si="193"/>
      </x:c>
      <x:c r="AZ22" s="90" t="str">
        <x:f t="shared" si="194"/>
      </x:c>
      <x:c r="BA22" s="90" t="str">
        <x:f t="shared" si="195"/>
      </x:c>
      <x:c r="BB22" s="90" t="str">
        <x:f t="shared" si="196"/>
      </x:c>
      <x:c r="BC22" s="90" t="str">
        <x:f t="shared" si="197"/>
      </x:c>
      <x:c r="BD22" s="90" t="str">
        <x:f t="shared" si="198"/>
      </x:c>
      <x:c r="BE22" s="90" t="str">
        <x:f t="shared" si="199"/>
      </x:c>
      <x:c r="BF22" s="90" t="str">
        <x:f t="shared" si="200"/>
      </x:c>
      <x:c r="BG22" s="90" t="str">
        <x:f t="shared" si="201"/>
      </x:c>
      <x:c r="BH22" s="90" t="str">
        <x:f t="shared" si="202"/>
      </x:c>
      <x:c r="BI22" s="90" t="str">
        <x:f t="shared" si="203"/>
      </x:c>
      <x:c r="BJ22" s="90" t="str">
        <x:f t="shared" si="204"/>
      </x:c>
      <x:c r="BK22" s="90" t="str">
        <x:f t="shared" si="205"/>
      </x:c>
      <x:c r="BL22" s="90" t="str">
        <x:f t="shared" si="206"/>
      </x:c>
      <x:c r="BM22" s="90" t="str">
        <x:f t="shared" si="207"/>
      </x:c>
      <x:c r="BN22" s="90" t="str">
        <x:f t="shared" si="208"/>
      </x:c>
      <x:c r="BO22" s="90" t="str">
        <x:f t="shared" si="209"/>
      </x:c>
      <x:c r="BP22" s="90" t="str">
        <x:f t="shared" si="210"/>
      </x:c>
      <x:c r="BQ22" s="90" t="str">
        <x:f t="shared" si="211"/>
      </x:c>
      <x:c r="BR22" s="90" t="str">
        <x:f t="shared" si="212"/>
      </x:c>
      <x:c r="BS22" s="90" t="str">
        <x:f t="shared" si="213"/>
      </x:c>
      <x:c r="BT22" s="90" t="str">
        <x:f t="shared" si="214"/>
      </x:c>
      <x:c r="BU22" s="90" t="str">
        <x:f t="shared" si="215"/>
      </x:c>
      <x:c r="BV22" s="90" t="str">
        <x:f t="shared" si="216"/>
      </x:c>
      <x:c r="BW22" s="90" t="str">
        <x:f t="shared" si="217"/>
      </x:c>
      <x:c r="BX22" s="90" t="str">
        <x:f t="shared" si="218"/>
      </x:c>
      <x:c r="BY22" s="90" t="str">
        <x:f t="shared" si="219"/>
      </x:c>
      <x:c r="BZ22" s="90" t="str">
        <x:f t="shared" si="220"/>
      </x:c>
      <x:c r="CA22" s="90" t="str">
        <x:f t="shared" si="221"/>
      </x:c>
      <x:c r="CB22" s="90" t="str">
        <x:f t="shared" si="222"/>
      </x:c>
      <x:c r="CC22" s="90" t="str">
        <x:f t="shared" si="223"/>
      </x:c>
      <x:c r="CD22" s="90" t="str">
        <x:f t="shared" si="224"/>
      </x:c>
      <x:c r="CE22" s="90" t="str">
        <x:f t="shared" si="225"/>
      </x:c>
      <x:c r="CF22" s="90" t="str">
        <x:f t="shared" si="226"/>
      </x:c>
      <x:c r="CG22" s="90" t="str">
        <x:f t="shared" si="227"/>
      </x:c>
      <x:c r="CH22" s="90" t="str">
        <x:f t="shared" si="228"/>
      </x:c>
      <x:c r="CI22" s="90" t="str">
        <x:f t="shared" si="229"/>
      </x:c>
      <x:c r="CJ22" s="90" t="str">
        <x:f t="shared" si="230"/>
      </x:c>
      <x:c r="CK22" s="90" t="str">
        <x:f t="shared" si="231"/>
      </x:c>
      <x:c r="CL22" s="90" t="str">
        <x:f t="shared" si="232"/>
      </x:c>
      <x:c r="CM22" s="90" t="str">
        <x:f t="shared" si="233"/>
      </x:c>
      <x:c r="CN22" s="90" t="str">
        <x:f t="shared" si="234"/>
      </x:c>
      <x:c r="CO22" s="90" t="str">
        <x:f t="shared" si="235"/>
      </x:c>
      <x:c r="CP22" s="90" t="str">
        <x:f t="shared" si="236"/>
      </x:c>
      <x:c r="CQ22" s="90" t="str">
        <x:f t="shared" si="237"/>
      </x:c>
      <x:c r="CR22" s="90" t="str">
        <x:f t="shared" si="238"/>
      </x:c>
      <x:c r="CS22" s="90" t="str">
        <x:f t="shared" si="239"/>
      </x:c>
      <x:c r="CT22" s="90" t="str">
        <x:f t="shared" si="240"/>
      </x:c>
      <x:c r="CU22" s="90" t="str">
        <x:f t="shared" si="241"/>
      </x:c>
      <x:c r="CV22" s="90" t="str">
        <x:f t="shared" si="242"/>
      </x:c>
      <x:c r="CW22" s="90" t="str">
        <x:f t="shared" si="243"/>
      </x:c>
      <x:c r="CX22" s="90" t="str">
        <x:f t="shared" si="244"/>
      </x:c>
      <x:c r="CY22" s="90" t="str">
        <x:f t="shared" si="245"/>
      </x:c>
      <x:c r="CZ22" s="90" t="str">
        <x:f t="shared" si="246"/>
      </x:c>
      <x:c r="DA22" s="90" t="str">
        <x:f t="shared" si="247"/>
      </x:c>
      <x:c r="DB22" s="90" t="str">
        <x:f t="shared" si="248"/>
      </x:c>
      <x:c r="DC22" s="90" t="str">
        <x:f t="shared" si="249"/>
      </x:c>
      <x:c r="DD22" s="90" t="str">
        <x:f t="shared" si="250"/>
      </x:c>
      <x:c r="DE22" s="90" t="str">
        <x:f t="shared" si="251"/>
      </x:c>
      <x:c r="DF22" s="90" t="str">
        <x:f t="shared" si="252"/>
      </x:c>
      <x:c r="DG22" s="90" t="str">
        <x:f t="shared" si="253"/>
      </x:c>
      <x:c r="DH22" s="90" t="str">
        <x:f t="shared" si="254"/>
      </x:c>
      <x:c r="DI22" s="90" t="str">
        <x:f t="shared" si="255"/>
      </x:c>
      <x:c r="DJ22" s="90" t="str">
        <x:f t="shared" si="256"/>
      </x:c>
      <x:c r="DK22" s="90" t="str">
        <x:f t="shared" si="257"/>
      </x:c>
      <x:c r="DL22" s="90" t="str">
        <x:f t="shared" si="258"/>
      </x:c>
      <x:c r="DM22" s="90" t="str">
        <x:f t="shared" si="259"/>
      </x:c>
      <x:c r="DN22" s="90" t="str">
        <x:f t="shared" si="260"/>
      </x:c>
      <x:c r="DO22" s="90" t="str">
        <x:f t="shared" si="261"/>
      </x:c>
      <x:c r="DP22" s="90" t="str">
        <x:f t="shared" si="262"/>
      </x:c>
      <x:c r="DQ22" s="90" t="str">
        <x:f t="shared" si="263"/>
      </x:c>
      <x:c r="DR22" s="90" t="str">
        <x:f t="shared" si="264"/>
      </x:c>
      <x:c r="DS22" s="90" t="str">
        <x:f t="shared" si="265"/>
      </x:c>
      <x:c r="DT22" s="90" t="str">
        <x:f t="shared" si="266"/>
      </x:c>
      <x:c r="DU22" s="90" t="str">
        <x:f t="shared" si="267"/>
      </x:c>
      <x:c r="DV22" s="90" t="str">
        <x:f t="shared" si="268"/>
      </x:c>
      <x:c r="DW22" s="90" t="str">
        <x:f t="shared" si="269"/>
      </x:c>
      <x:c r="DX22" s="90" t="str">
        <x:f t="shared" si="270"/>
      </x:c>
      <x:c r="DY22" s="90" t="str">
        <x:f t="shared" si="271"/>
      </x:c>
      <x:c r="DZ22" s="90" t="str">
        <x:f t="shared" si="272"/>
      </x:c>
      <x:c r="EA22" s="90" t="str">
        <x:f t="shared" si="273"/>
      </x:c>
      <x:c r="EB22" s="90" t="str">
        <x:f t="shared" si="274"/>
      </x:c>
      <x:c r="EC22" s="90" t="str">
        <x:f t="shared" si="275"/>
      </x:c>
      <x:c r="ED22" s="90" t="str">
        <x:f t="shared" si="276"/>
      </x:c>
      <x:c r="EE22" s="90" t="str">
        <x:f t="shared" si="277"/>
      </x:c>
      <x:c r="EF22" s="90" t="str">
        <x:f t="shared" si="278"/>
      </x:c>
      <x:c r="EG22" s="90" t="str">
        <x:f t="shared" si="279"/>
      </x:c>
      <x:c r="EH22" s="90" t="str">
        <x:f t="shared" si="280"/>
      </x:c>
      <x:c r="EI22" s="90" t="str">
        <x:f t="shared" si="281"/>
      </x:c>
      <x:c r="EJ22" s="90" t="str">
        <x:f t="shared" si="282"/>
      </x:c>
      <x:c r="EK22" s="90" t="str">
        <x:f t="shared" si="283"/>
      </x:c>
      <x:c r="EL22" s="90" t="str">
        <x:f t="shared" si="284"/>
      </x:c>
      <x:c r="EM22" s="90" t="str">
        <x:f t="shared" si="285"/>
      </x:c>
      <x:c r="EN22" s="90" t="str">
        <x:f t="shared" si="286"/>
      </x:c>
      <x:c r="EO22" s="90" t="str">
        <x:f t="shared" si="287"/>
      </x:c>
      <x:c r="EP22" s="90" t="str">
        <x:f t="shared" si="288"/>
      </x:c>
      <x:c r="EQ22" s="90" t="str">
        <x:f t="shared" si="289"/>
      </x:c>
      <x:c r="ER22" s="90" t="str">
        <x:f t="shared" si="290"/>
      </x:c>
      <x:c r="ES22" s="90" t="str">
        <x:f t="shared" si="291"/>
      </x:c>
      <x:c r="ET22" s="90" t="str">
        <x:f t="shared" si="292"/>
      </x:c>
      <x:c r="EU22" s="90" t="str">
        <x:f t="shared" si="293"/>
      </x:c>
      <x:c r="EV22" s="90" t="str">
        <x:f t="shared" si="294"/>
      </x:c>
      <x:c r="EW22" s="90" t="str">
        <x:f t="shared" si="295"/>
      </x:c>
      <x:c r="EX22" s="90" t="str">
        <x:f t="shared" si="296"/>
      </x:c>
      <x:c r="EY22" s="90" t="str">
        <x:f t="shared" si="297"/>
      </x:c>
      <x:c r="EZ22" s="90" t="str">
        <x:f t="shared" si="298"/>
      </x:c>
      <x:c r="FA22" s="90" t="str">
        <x:f t="shared" si="299"/>
      </x:c>
      <x:c r="FB22" t="n">
        <x:f>'07_Presupuesto'!J18-'14_Parametros'!$B$5+1</x:f>
        <x:v>23</x:v>
      </x:c>
      <x:c r="FC22" t="n">
        <x:f>'07_Presupuesto'!K18-'14_Parametros'!$B$5+1</x:f>
        <x:v>31</x:v>
      </x:c>
      <x:c r="FD22">
        <x:f t="shared" si="300"/>
        <x:v>9</x:v>
      </x:c>
    </x:row>
    <x:row r="23" ht="21" customHeight="1">
      <x:c r="B23" s="109" t="str">
        <x:f>'07A_Ppto_Comparado'!K22</x:f>
        <x:v>B.1.2.3</x:v>
      </x:c>
      <x:c r="C23" s="109" t="str">
        <x:f>'07A_Ppto_Comparado'!L22</x:f>
        <x:v>Impermeabilización film de Polietileno e=0,10mm</x:v>
      </x:c>
      <x:c r="D23" s="109" t="str">
        <x:f>'07A_Ppto_Comparado'!M22</x:f>
        <x:v>M2</x:v>
      </x:c>
      <x:c r="E23" s="110" t="n">
        <x:f>'07A_Ppto_Comparado'!N22</x:f>
        <x:v>143</x:v>
      </x:c>
      <x:c r="F23" s="110" t="n">
        <x:f>'07A_Ppto_Comparado'!O22</x:f>
        <x:v>1999.9999999999998</x:v>
      </x:c>
      <x:c r="G23" s="110" t="n">
        <x:f>'07A_Ppto_Comparado'!P22</x:f>
        <x:v>285999.99999999994</x:v>
      </x:c>
      <x:c r="H23" s="110" t="str">
        <x:f t="shared" si="151"/>
      </x:c>
      <x:c r="I23" s="110" t="str">
        <x:f t="shared" si="1"/>
      </x:c>
      <x:c r="J23" s="110" t="str">
        <x:f t="shared" si="152"/>
      </x:c>
      <x:c r="K23" s="110" t="str">
        <x:f t="shared" si="153"/>
      </x:c>
      <x:c r="L23" s="110" t="str">
        <x:f t="shared" si="154"/>
      </x:c>
      <x:c r="M23" s="110" t="str">
        <x:f t="shared" si="155"/>
      </x:c>
      <x:c r="N23" s="110" t="str">
        <x:f t="shared" si="156"/>
      </x:c>
      <x:c r="O23" s="110" t="str">
        <x:f t="shared" si="157"/>
      </x:c>
      <x:c r="P23" s="110" t="str">
        <x:f t="shared" si="158"/>
      </x:c>
      <x:c r="Q23" s="110" t="str">
        <x:f t="shared" si="159"/>
      </x:c>
      <x:c r="R23" s="110" t="str">
        <x:f t="shared" si="160"/>
      </x:c>
      <x:c r="S23" s="110" t="str">
        <x:f t="shared" si="161"/>
      </x:c>
      <x:c r="T23" s="110" t="str">
        <x:f t="shared" si="162"/>
      </x:c>
      <x:c r="U23" s="110" t="str">
        <x:f t="shared" si="163"/>
      </x:c>
      <x:c r="V23" s="110" t="str">
        <x:f t="shared" si="164"/>
      </x:c>
      <x:c r="W23" s="110" t="str">
        <x:f t="shared" si="165"/>
      </x:c>
      <x:c r="X23" s="110" t="str">
        <x:f t="shared" si="166"/>
      </x:c>
      <x:c r="Y23" s="110" t="str">
        <x:f t="shared" si="167"/>
      </x:c>
      <x:c r="Z23" s="110" t="str">
        <x:f t="shared" si="168"/>
      </x:c>
      <x:c r="AA23" s="110" t="str">
        <x:f t="shared" si="169"/>
      </x:c>
      <x:c r="AB23" s="110" t="str">
        <x:f t="shared" si="170"/>
      </x:c>
      <x:c r="AC23" s="110" t="str">
        <x:f t="shared" si="171"/>
      </x:c>
      <x:c r="AD23" s="110" t="str">
        <x:f t="shared" si="172"/>
      </x:c>
      <x:c r="AE23" s="110" t="str">
        <x:f t="shared" si="173"/>
      </x:c>
      <x:c r="AF23" s="110" t="str">
        <x:f t="shared" si="174"/>
      </x:c>
      <x:c r="AG23" s="110" t="str">
        <x:f t="shared" si="175"/>
      </x:c>
      <x:c r="AH23" s="110" t="str">
        <x:f t="shared" si="176"/>
      </x:c>
      <x:c r="AI23" s="110" t="str">
        <x:f t="shared" si="177"/>
      </x:c>
      <x:c r="AJ23" s="110" t="str">
        <x:f t="shared" si="178"/>
      </x:c>
      <x:c r="AK23" s="110" t="str">
        <x:f t="shared" si="179"/>
      </x:c>
      <x:c r="AL23" s="110" t="str">
        <x:f t="shared" si="180"/>
      </x:c>
      <x:c r="AM23" s="110" t="str">
        <x:f t="shared" si="181"/>
      </x:c>
      <x:c r="AN23" s="110" t="str">
        <x:f t="shared" si="182"/>
      </x:c>
      <x:c r="AO23" s="110" t="str">
        <x:f t="shared" si="183"/>
      </x:c>
      <x:c r="AP23" s="110" t="str">
        <x:f t="shared" si="184"/>
      </x:c>
      <x:c r="AQ23" s="110" t="str">
        <x:f t="shared" si="185"/>
      </x:c>
      <x:c r="AR23" s="110" t="str">
        <x:f t="shared" si="186"/>
      </x:c>
      <x:c r="AS23" s="110" t="str">
        <x:f t="shared" si="187"/>
      </x:c>
      <x:c r="AT23" s="110" t="str">
        <x:f t="shared" si="188"/>
      </x:c>
      <x:c r="AU23" s="110" t="str">
        <x:f t="shared" si="189"/>
      </x:c>
      <x:c r="AV23" s="110" t="str">
        <x:f t="shared" si="190"/>
      </x:c>
      <x:c r="AW23" s="110" t="str">
        <x:f t="shared" si="191"/>
      </x:c>
      <x:c r="AX23" s="110" t="str">
        <x:f t="shared" si="192"/>
      </x:c>
      <x:c r="AY23" s="110" t="str">
        <x:f t="shared" si="193"/>
      </x:c>
      <x:c r="AZ23" s="110" t="str">
        <x:f t="shared" si="194"/>
      </x:c>
      <x:c r="BA23" s="110" t="str">
        <x:f t="shared" si="195"/>
      </x:c>
      <x:c r="BB23" s="110" t="str">
        <x:f t="shared" si="196"/>
      </x:c>
      <x:c r="BC23" s="110" t="str">
        <x:f t="shared" si="197"/>
      </x:c>
      <x:c r="BD23" s="110" t="str">
        <x:f t="shared" si="198"/>
      </x:c>
      <x:c r="BE23" s="110">
        <x:f t="shared" si="199"/>
        <x:v>23833.333333333328</x:v>
      </x:c>
      <x:c r="BF23" s="110">
        <x:f t="shared" si="200"/>
        <x:v>23833.333333333328</x:v>
      </x:c>
      <x:c r="BG23" s="110">
        <x:f t="shared" si="201"/>
        <x:v>23833.333333333328</x:v>
      </x:c>
      <x:c r="BH23" s="110">
        <x:f t="shared" si="202"/>
        <x:v>23833.333333333328</x:v>
      </x:c>
      <x:c r="BI23" s="110">
        <x:f t="shared" si="203"/>
        <x:v>23833.333333333328</x:v>
      </x:c>
      <x:c r="BJ23" s="110">
        <x:f t="shared" si="204"/>
        <x:v>23833.333333333328</x:v>
      </x:c>
      <x:c r="BK23" s="110">
        <x:f t="shared" si="205"/>
        <x:v>23833.333333333328</x:v>
      </x:c>
      <x:c r="BL23" s="110">
        <x:f t="shared" si="206"/>
        <x:v>23833.333333333328</x:v>
      </x:c>
      <x:c r="BM23" s="110">
        <x:f t="shared" si="207"/>
        <x:v>23833.333333333328</x:v>
      </x:c>
      <x:c r="BN23" s="110">
        <x:f t="shared" si="208"/>
        <x:v>23833.333333333328</x:v>
      </x:c>
      <x:c r="BO23" s="110">
        <x:f t="shared" si="209"/>
        <x:v>23833.333333333328</x:v>
      </x:c>
      <x:c r="BP23" s="110">
        <x:f t="shared" si="210"/>
        <x:v>23833.333333333328</x:v>
      </x:c>
      <x:c r="BQ23" s="110" t="str">
        <x:f t="shared" si="211"/>
      </x:c>
      <x:c r="BR23" s="110" t="str">
        <x:f t="shared" si="212"/>
      </x:c>
      <x:c r="BS23" s="110" t="str">
        <x:f t="shared" si="213"/>
      </x:c>
      <x:c r="BT23" s="110" t="str">
        <x:f t="shared" si="214"/>
      </x:c>
      <x:c r="BU23" s="110" t="str">
        <x:f t="shared" si="215"/>
      </x:c>
      <x:c r="BV23" s="110" t="str">
        <x:f t="shared" si="216"/>
      </x:c>
      <x:c r="BW23" s="110" t="str">
        <x:f t="shared" si="217"/>
      </x:c>
      <x:c r="BX23" s="110" t="str">
        <x:f t="shared" si="218"/>
      </x:c>
      <x:c r="BY23" s="110" t="str">
        <x:f t="shared" si="219"/>
      </x:c>
      <x:c r="BZ23" s="110" t="str">
        <x:f t="shared" si="220"/>
      </x:c>
      <x:c r="CA23" s="110" t="str">
        <x:f t="shared" si="221"/>
      </x:c>
      <x:c r="CB23" s="110" t="str">
        <x:f t="shared" si="222"/>
      </x:c>
      <x:c r="CC23" s="110" t="str">
        <x:f t="shared" si="223"/>
      </x:c>
      <x:c r="CD23" s="110" t="str">
        <x:f t="shared" si="224"/>
      </x:c>
      <x:c r="CE23" s="110" t="str">
        <x:f t="shared" si="225"/>
      </x:c>
      <x:c r="CF23" s="110" t="str">
        <x:f t="shared" si="226"/>
      </x:c>
      <x:c r="CG23" s="110" t="str">
        <x:f t="shared" si="227"/>
      </x:c>
      <x:c r="CH23" s="110" t="str">
        <x:f t="shared" si="228"/>
      </x:c>
      <x:c r="CI23" s="110" t="str">
        <x:f t="shared" si="229"/>
      </x:c>
      <x:c r="CJ23" s="110" t="str">
        <x:f t="shared" si="230"/>
      </x:c>
      <x:c r="CK23" s="110" t="str">
        <x:f t="shared" si="231"/>
      </x:c>
      <x:c r="CL23" s="110" t="str">
        <x:f t="shared" si="232"/>
      </x:c>
      <x:c r="CM23" s="110" t="str">
        <x:f t="shared" si="233"/>
      </x:c>
      <x:c r="CN23" s="110" t="str">
        <x:f t="shared" si="234"/>
      </x:c>
      <x:c r="CO23" s="110" t="str">
        <x:f t="shared" si="235"/>
      </x:c>
      <x:c r="CP23" s="110" t="str">
        <x:f t="shared" si="236"/>
      </x:c>
      <x:c r="CQ23" s="110" t="str">
        <x:f t="shared" si="237"/>
      </x:c>
      <x:c r="CR23" s="110" t="str">
        <x:f t="shared" si="238"/>
      </x:c>
      <x:c r="CS23" s="110" t="str">
        <x:f t="shared" si="239"/>
      </x:c>
      <x:c r="CT23" s="110" t="str">
        <x:f t="shared" si="240"/>
      </x:c>
      <x:c r="CU23" s="110" t="str">
        <x:f t="shared" si="241"/>
      </x:c>
      <x:c r="CV23" s="110" t="str">
        <x:f t="shared" si="242"/>
      </x:c>
      <x:c r="CW23" s="110" t="str">
        <x:f t="shared" si="243"/>
      </x:c>
      <x:c r="CX23" s="110" t="str">
        <x:f t="shared" si="244"/>
      </x:c>
      <x:c r="CY23" s="110" t="str">
        <x:f t="shared" si="245"/>
      </x:c>
      <x:c r="CZ23" s="110" t="str">
        <x:f t="shared" si="246"/>
      </x:c>
      <x:c r="DA23" s="110" t="str">
        <x:f t="shared" si="247"/>
      </x:c>
      <x:c r="DB23" s="110" t="str">
        <x:f t="shared" si="248"/>
      </x:c>
      <x:c r="DC23" s="110" t="str">
        <x:f t="shared" si="249"/>
      </x:c>
      <x:c r="DD23" s="110" t="str">
        <x:f t="shared" si="250"/>
      </x:c>
      <x:c r="DE23" s="110" t="str">
        <x:f t="shared" si="251"/>
      </x:c>
      <x:c r="DF23" s="110" t="str">
        <x:f t="shared" si="252"/>
      </x:c>
      <x:c r="DG23" s="110" t="str">
        <x:f t="shared" si="253"/>
      </x:c>
      <x:c r="DH23" s="110" t="str">
        <x:f t="shared" si="254"/>
      </x:c>
      <x:c r="DI23" s="110" t="str">
        <x:f t="shared" si="255"/>
      </x:c>
      <x:c r="DJ23" s="110" t="str">
        <x:f t="shared" si="256"/>
      </x:c>
      <x:c r="DK23" s="110" t="str">
        <x:f t="shared" si="257"/>
      </x:c>
      <x:c r="DL23" s="110" t="str">
        <x:f t="shared" si="258"/>
      </x:c>
      <x:c r="DM23" s="110" t="str">
        <x:f t="shared" si="259"/>
      </x:c>
      <x:c r="DN23" s="110" t="str">
        <x:f t="shared" si="260"/>
      </x:c>
      <x:c r="DO23" s="110" t="str">
        <x:f t="shared" si="261"/>
      </x:c>
      <x:c r="DP23" s="110" t="str">
        <x:f t="shared" si="262"/>
      </x:c>
      <x:c r="DQ23" s="110" t="str">
        <x:f t="shared" si="263"/>
      </x:c>
      <x:c r="DR23" s="110" t="str">
        <x:f t="shared" si="264"/>
      </x:c>
      <x:c r="DS23" s="110" t="str">
        <x:f t="shared" si="265"/>
      </x:c>
      <x:c r="DT23" s="110" t="str">
        <x:f t="shared" si="266"/>
      </x:c>
      <x:c r="DU23" s="110" t="str">
        <x:f t="shared" si="267"/>
      </x:c>
      <x:c r="DV23" s="110" t="str">
        <x:f t="shared" si="268"/>
      </x:c>
      <x:c r="DW23" s="110" t="str">
        <x:f t="shared" si="269"/>
      </x:c>
      <x:c r="DX23" s="110" t="str">
        <x:f t="shared" si="270"/>
      </x:c>
      <x:c r="DY23" s="110" t="str">
        <x:f t="shared" si="271"/>
      </x:c>
      <x:c r="DZ23" s="110" t="str">
        <x:f t="shared" si="272"/>
      </x:c>
      <x:c r="EA23" s="110" t="str">
        <x:f t="shared" si="273"/>
      </x:c>
      <x:c r="EB23" s="110" t="str">
        <x:f t="shared" si="274"/>
      </x:c>
      <x:c r="EC23" s="110" t="str">
        <x:f t="shared" si="275"/>
      </x:c>
      <x:c r="ED23" s="110" t="str">
        <x:f t="shared" si="276"/>
      </x:c>
      <x:c r="EE23" s="110" t="str">
        <x:f t="shared" si="277"/>
      </x:c>
      <x:c r="EF23" s="110" t="str">
        <x:f t="shared" si="278"/>
      </x:c>
      <x:c r="EG23" s="110" t="str">
        <x:f t="shared" si="279"/>
      </x:c>
      <x:c r="EH23" s="110" t="str">
        <x:f t="shared" si="280"/>
      </x:c>
      <x:c r="EI23" s="110" t="str">
        <x:f t="shared" si="281"/>
      </x:c>
      <x:c r="EJ23" s="110" t="str">
        <x:f t="shared" si="282"/>
      </x:c>
      <x:c r="EK23" s="110" t="str">
        <x:f t="shared" si="283"/>
      </x:c>
      <x:c r="EL23" s="110" t="str">
        <x:f t="shared" si="284"/>
      </x:c>
      <x:c r="EM23" s="110" t="str">
        <x:f t="shared" si="285"/>
      </x:c>
      <x:c r="EN23" s="110" t="str">
        <x:f t="shared" si="286"/>
      </x:c>
      <x:c r="EO23" s="110" t="str">
        <x:f t="shared" si="287"/>
      </x:c>
      <x:c r="EP23" s="110" t="str">
        <x:f t="shared" si="288"/>
      </x:c>
      <x:c r="EQ23" s="110" t="str">
        <x:f t="shared" si="289"/>
      </x:c>
      <x:c r="ER23" s="110" t="str">
        <x:f t="shared" si="290"/>
      </x:c>
      <x:c r="ES23" s="110" t="str">
        <x:f t="shared" si="291"/>
      </x:c>
      <x:c r="ET23" s="110" t="str">
        <x:f t="shared" si="292"/>
      </x:c>
      <x:c r="EU23" s="110" t="str">
        <x:f t="shared" si="293"/>
      </x:c>
      <x:c r="EV23" s="110" t="str">
        <x:f t="shared" si="294"/>
      </x:c>
      <x:c r="EW23" s="110" t="str">
        <x:f t="shared" si="295"/>
      </x:c>
      <x:c r="EX23" s="110" t="str">
        <x:f t="shared" si="296"/>
      </x:c>
      <x:c r="EY23" s="110" t="str">
        <x:f t="shared" si="297"/>
      </x:c>
      <x:c r="EZ23" s="110" t="str">
        <x:f t="shared" si="298"/>
      </x:c>
      <x:c r="FA23" s="110" t="str">
        <x:f t="shared" si="299"/>
      </x:c>
      <x:c r="FB23" t="n">
        <x:f>'07_Presupuesto'!J19-'14_Parametros'!$B$5+1</x:f>
        <x:v>50</x:v>
      </x:c>
      <x:c r="FC23" t="n">
        <x:f>'07_Presupuesto'!K19-'14_Parametros'!$B$5+1</x:f>
        <x:v>61</x:v>
      </x:c>
      <x:c r="FD23">
        <x:f t="shared" si="300"/>
        <x:v>12</x:v>
      </x:c>
    </x:row>
    <x:row r="24" ht="21" customHeight="1">
      <x:c r="B24" t="str">
        <x:f>'07A_Ppto_Comparado'!K23</x:f>
        <x:v>B.1.2.4</x:v>
      </x:c>
      <x:c r="C24" t="str">
        <x:f>'07A_Ppto_Comparado'!L23</x:f>
        <x:v>Cama de Ripio e=8cm</x:v>
      </x:c>
      <x:c r="D24" t="str">
        <x:f>'07A_Ppto_Comparado'!M23</x:f>
        <x:v>M3</x:v>
      </x:c>
      <x:c r="E24" s="90" t="n">
        <x:f>'07A_Ppto_Comparado'!N23</x:f>
        <x:v>11.44</x:v>
      </x:c>
      <x:c r="F24" s="90" t="n">
        <x:f>'07A_Ppto_Comparado'!O23</x:f>
        <x:v>56250</x:v>
      </x:c>
      <x:c r="G24" s="90" t="n">
        <x:f>'07A_Ppto_Comparado'!P23</x:f>
        <x:v>643500</x:v>
      </x:c>
      <x:c r="H24" s="90" t="str">
        <x:f t="shared" si="151"/>
      </x:c>
      <x:c r="I24" s="90" t="str">
        <x:f t="shared" si="1"/>
      </x:c>
      <x:c r="J24" s="90" t="str">
        <x:f t="shared" si="152"/>
      </x:c>
      <x:c r="K24" s="90" t="str">
        <x:f t="shared" si="153"/>
      </x:c>
      <x:c r="L24" s="90" t="str">
        <x:f t="shared" si="154"/>
      </x:c>
      <x:c r="M24" s="90" t="str">
        <x:f t="shared" si="155"/>
      </x:c>
      <x:c r="N24" s="90" t="str">
        <x:f t="shared" si="156"/>
      </x:c>
      <x:c r="O24" s="90" t="str">
        <x:f t="shared" si="157"/>
      </x:c>
      <x:c r="P24" s="90" t="str">
        <x:f t="shared" si="158"/>
      </x:c>
      <x:c r="Q24" s="90" t="str">
        <x:f t="shared" si="159"/>
      </x:c>
      <x:c r="R24" s="90" t="str">
        <x:f t="shared" si="160"/>
      </x:c>
      <x:c r="S24" s="90" t="str">
        <x:f t="shared" si="161"/>
      </x:c>
      <x:c r="T24" s="90" t="str">
        <x:f t="shared" si="162"/>
      </x:c>
      <x:c r="U24" s="90" t="str">
        <x:f t="shared" si="163"/>
      </x:c>
      <x:c r="V24" s="90" t="str">
        <x:f t="shared" si="164"/>
      </x:c>
      <x:c r="W24" s="90" t="str">
        <x:f t="shared" si="165"/>
      </x:c>
      <x:c r="X24" s="90" t="str">
        <x:f t="shared" si="166"/>
      </x:c>
      <x:c r="Y24" s="90" t="str">
        <x:f t="shared" si="167"/>
      </x:c>
      <x:c r="Z24" s="90" t="str">
        <x:f t="shared" si="168"/>
      </x:c>
      <x:c r="AA24" s="90" t="str">
        <x:f t="shared" si="169"/>
      </x:c>
      <x:c r="AB24" s="90" t="str">
        <x:f t="shared" si="170"/>
      </x:c>
      <x:c r="AC24" s="90" t="str">
        <x:f t="shared" si="171"/>
      </x:c>
      <x:c r="AD24" s="90" t="str">
        <x:f t="shared" si="172"/>
      </x:c>
      <x:c r="AE24" s="90" t="str">
        <x:f t="shared" si="173"/>
      </x:c>
      <x:c r="AF24" s="90" t="str">
        <x:f t="shared" si="174"/>
      </x:c>
      <x:c r="AG24" s="90" t="str">
        <x:f t="shared" si="175"/>
      </x:c>
      <x:c r="AH24" s="90" t="str">
        <x:f t="shared" si="176"/>
      </x:c>
      <x:c r="AI24" s="90" t="str">
        <x:f t="shared" si="177"/>
      </x:c>
      <x:c r="AJ24" s="90" t="str">
        <x:f t="shared" si="178"/>
      </x:c>
      <x:c r="AK24" s="90" t="str">
        <x:f t="shared" si="179"/>
      </x:c>
      <x:c r="AL24" s="90" t="str">
        <x:f t="shared" si="180"/>
      </x:c>
      <x:c r="AM24" s="90" t="str">
        <x:f t="shared" si="181"/>
      </x:c>
      <x:c r="AN24" s="90" t="str">
        <x:f t="shared" si="182"/>
      </x:c>
      <x:c r="AO24" s="90" t="str">
        <x:f t="shared" si="183"/>
      </x:c>
      <x:c r="AP24" s="90" t="str">
        <x:f t="shared" si="184"/>
      </x:c>
      <x:c r="AQ24" s="90" t="str">
        <x:f t="shared" si="185"/>
      </x:c>
      <x:c r="AR24" s="90" t="str">
        <x:f t="shared" si="186"/>
      </x:c>
      <x:c r="AS24" s="90" t="str">
        <x:f t="shared" si="187"/>
      </x:c>
      <x:c r="AT24" s="90" t="str">
        <x:f t="shared" si="188"/>
      </x:c>
      <x:c r="AU24" s="90" t="str">
        <x:f t="shared" si="189"/>
      </x:c>
      <x:c r="AV24" s="90" t="str">
        <x:f t="shared" si="190"/>
      </x:c>
      <x:c r="AW24" s="90" t="str">
        <x:f t="shared" si="191"/>
      </x:c>
      <x:c r="AX24" s="90" t="str">
        <x:f t="shared" si="192"/>
      </x:c>
      <x:c r="AY24" s="90" t="str">
        <x:f t="shared" si="193"/>
      </x:c>
      <x:c r="AZ24" s="90" t="str">
        <x:f t="shared" si="194"/>
      </x:c>
      <x:c r="BA24" s="90" t="str">
        <x:f t="shared" si="195"/>
      </x:c>
      <x:c r="BB24" s="90" t="str">
        <x:f t="shared" si="196"/>
      </x:c>
      <x:c r="BC24" s="90" t="str">
        <x:f t="shared" si="197"/>
      </x:c>
      <x:c r="BD24" s="90" t="str">
        <x:f t="shared" si="198"/>
      </x:c>
      <x:c r="BE24" s="90">
        <x:f t="shared" si="199"/>
        <x:v>53625</x:v>
      </x:c>
      <x:c r="BF24" s="90">
        <x:f t="shared" si="200"/>
        <x:v>53625</x:v>
      </x:c>
      <x:c r="BG24" s="90">
        <x:f t="shared" si="201"/>
        <x:v>53625</x:v>
      </x:c>
      <x:c r="BH24" s="90">
        <x:f t="shared" si="202"/>
        <x:v>53625</x:v>
      </x:c>
      <x:c r="BI24" s="90">
        <x:f t="shared" si="203"/>
        <x:v>53625</x:v>
      </x:c>
      <x:c r="BJ24" s="90">
        <x:f t="shared" si="204"/>
        <x:v>53625</x:v>
      </x:c>
      <x:c r="BK24" s="90">
        <x:f t="shared" si="205"/>
        <x:v>53625</x:v>
      </x:c>
      <x:c r="BL24" s="90">
        <x:f t="shared" si="206"/>
        <x:v>53625</x:v>
      </x:c>
      <x:c r="BM24" s="90">
        <x:f t="shared" si="207"/>
        <x:v>53625</x:v>
      </x:c>
      <x:c r="BN24" s="90">
        <x:f t="shared" si="208"/>
        <x:v>53625</x:v>
      </x:c>
      <x:c r="BO24" s="90">
        <x:f t="shared" si="209"/>
        <x:v>53625</x:v>
      </x:c>
      <x:c r="BP24" s="90">
        <x:f t="shared" si="210"/>
        <x:v>53625</x:v>
      </x:c>
      <x:c r="BQ24" s="90" t="str">
        <x:f t="shared" si="211"/>
      </x:c>
      <x:c r="BR24" s="90" t="str">
        <x:f t="shared" si="212"/>
      </x:c>
      <x:c r="BS24" s="90" t="str">
        <x:f t="shared" si="213"/>
      </x:c>
      <x:c r="BT24" s="90" t="str">
        <x:f t="shared" si="214"/>
      </x:c>
      <x:c r="BU24" s="90" t="str">
        <x:f t="shared" si="215"/>
      </x:c>
      <x:c r="BV24" s="90" t="str">
        <x:f t="shared" si="216"/>
      </x:c>
      <x:c r="BW24" s="90" t="str">
        <x:f t="shared" si="217"/>
      </x:c>
      <x:c r="BX24" s="90" t="str">
        <x:f t="shared" si="218"/>
      </x:c>
      <x:c r="BY24" s="90" t="str">
        <x:f t="shared" si="219"/>
      </x:c>
      <x:c r="BZ24" s="90" t="str">
        <x:f t="shared" si="220"/>
      </x:c>
      <x:c r="CA24" s="90" t="str">
        <x:f t="shared" si="221"/>
      </x:c>
      <x:c r="CB24" s="90" t="str">
        <x:f t="shared" si="222"/>
      </x:c>
      <x:c r="CC24" s="90" t="str">
        <x:f t="shared" si="223"/>
      </x:c>
      <x:c r="CD24" s="90" t="str">
        <x:f t="shared" si="224"/>
      </x:c>
      <x:c r="CE24" s="90" t="str">
        <x:f t="shared" si="225"/>
      </x:c>
      <x:c r="CF24" s="90" t="str">
        <x:f t="shared" si="226"/>
      </x:c>
      <x:c r="CG24" s="90" t="str">
        <x:f t="shared" si="227"/>
      </x:c>
      <x:c r="CH24" s="90" t="str">
        <x:f t="shared" si="228"/>
      </x:c>
      <x:c r="CI24" s="90" t="str">
        <x:f t="shared" si="229"/>
      </x:c>
      <x:c r="CJ24" s="90" t="str">
        <x:f t="shared" si="230"/>
      </x:c>
      <x:c r="CK24" s="90" t="str">
        <x:f t="shared" si="231"/>
      </x:c>
      <x:c r="CL24" s="90" t="str">
        <x:f t="shared" si="232"/>
      </x:c>
      <x:c r="CM24" s="90" t="str">
        <x:f t="shared" si="233"/>
      </x:c>
      <x:c r="CN24" s="90" t="str">
        <x:f t="shared" si="234"/>
      </x:c>
      <x:c r="CO24" s="90" t="str">
        <x:f t="shared" si="235"/>
      </x:c>
      <x:c r="CP24" s="90" t="str">
        <x:f t="shared" si="236"/>
      </x:c>
      <x:c r="CQ24" s="90" t="str">
        <x:f t="shared" si="237"/>
      </x:c>
      <x:c r="CR24" s="90" t="str">
        <x:f t="shared" si="238"/>
      </x:c>
      <x:c r="CS24" s="90" t="str">
        <x:f t="shared" si="239"/>
      </x:c>
      <x:c r="CT24" s="90" t="str">
        <x:f t="shared" si="240"/>
      </x:c>
      <x:c r="CU24" s="90" t="str">
        <x:f t="shared" si="241"/>
      </x:c>
      <x:c r="CV24" s="90" t="str">
        <x:f t="shared" si="242"/>
      </x:c>
      <x:c r="CW24" s="90" t="str">
        <x:f t="shared" si="243"/>
      </x:c>
      <x:c r="CX24" s="90" t="str">
        <x:f t="shared" si="244"/>
      </x:c>
      <x:c r="CY24" s="90" t="str">
        <x:f t="shared" si="245"/>
      </x:c>
      <x:c r="CZ24" s="90" t="str">
        <x:f t="shared" si="246"/>
      </x:c>
      <x:c r="DA24" s="90" t="str">
        <x:f t="shared" si="247"/>
      </x:c>
      <x:c r="DB24" s="90" t="str">
        <x:f t="shared" si="248"/>
      </x:c>
      <x:c r="DC24" s="90" t="str">
        <x:f t="shared" si="249"/>
      </x:c>
      <x:c r="DD24" s="90" t="str">
        <x:f t="shared" si="250"/>
      </x:c>
      <x:c r="DE24" s="90" t="str">
        <x:f t="shared" si="251"/>
      </x:c>
      <x:c r="DF24" s="90" t="str">
        <x:f t="shared" si="252"/>
      </x:c>
      <x:c r="DG24" s="90" t="str">
        <x:f t="shared" si="253"/>
      </x:c>
      <x:c r="DH24" s="90" t="str">
        <x:f t="shared" si="254"/>
      </x:c>
      <x:c r="DI24" s="90" t="str">
        <x:f t="shared" si="255"/>
      </x:c>
      <x:c r="DJ24" s="90" t="str">
        <x:f t="shared" si="256"/>
      </x:c>
      <x:c r="DK24" s="90" t="str">
        <x:f t="shared" si="257"/>
      </x:c>
      <x:c r="DL24" s="90" t="str">
        <x:f t="shared" si="258"/>
      </x:c>
      <x:c r="DM24" s="90" t="str">
        <x:f t="shared" si="259"/>
      </x:c>
      <x:c r="DN24" s="90" t="str">
        <x:f t="shared" si="260"/>
      </x:c>
      <x:c r="DO24" s="90" t="str">
        <x:f t="shared" si="261"/>
      </x:c>
      <x:c r="DP24" s="90" t="str">
        <x:f t="shared" si="262"/>
      </x:c>
      <x:c r="DQ24" s="90" t="str">
        <x:f t="shared" si="263"/>
      </x:c>
      <x:c r="DR24" s="90" t="str">
        <x:f t="shared" si="264"/>
      </x:c>
      <x:c r="DS24" s="90" t="str">
        <x:f t="shared" si="265"/>
      </x:c>
      <x:c r="DT24" s="90" t="str">
        <x:f t="shared" si="266"/>
      </x:c>
      <x:c r="DU24" s="90" t="str">
        <x:f t="shared" si="267"/>
      </x:c>
      <x:c r="DV24" s="90" t="str">
        <x:f t="shared" si="268"/>
      </x:c>
      <x:c r="DW24" s="90" t="str">
        <x:f t="shared" si="269"/>
      </x:c>
      <x:c r="DX24" s="90" t="str">
        <x:f t="shared" si="270"/>
      </x:c>
      <x:c r="DY24" s="90" t="str">
        <x:f t="shared" si="271"/>
      </x:c>
      <x:c r="DZ24" s="90" t="str">
        <x:f t="shared" si="272"/>
      </x:c>
      <x:c r="EA24" s="90" t="str">
        <x:f t="shared" si="273"/>
      </x:c>
      <x:c r="EB24" s="90" t="str">
        <x:f t="shared" si="274"/>
      </x:c>
      <x:c r="EC24" s="90" t="str">
        <x:f t="shared" si="275"/>
      </x:c>
      <x:c r="ED24" s="90" t="str">
        <x:f t="shared" si="276"/>
      </x:c>
      <x:c r="EE24" s="90" t="str">
        <x:f t="shared" si="277"/>
      </x:c>
      <x:c r="EF24" s="90" t="str">
        <x:f t="shared" si="278"/>
      </x:c>
      <x:c r="EG24" s="90" t="str">
        <x:f t="shared" si="279"/>
      </x:c>
      <x:c r="EH24" s="90" t="str">
        <x:f t="shared" si="280"/>
      </x:c>
      <x:c r="EI24" s="90" t="str">
        <x:f t="shared" si="281"/>
      </x:c>
      <x:c r="EJ24" s="90" t="str">
        <x:f t="shared" si="282"/>
      </x:c>
      <x:c r="EK24" s="90" t="str">
        <x:f t="shared" si="283"/>
      </x:c>
      <x:c r="EL24" s="90" t="str">
        <x:f t="shared" si="284"/>
      </x:c>
      <x:c r="EM24" s="90" t="str">
        <x:f t="shared" si="285"/>
      </x:c>
      <x:c r="EN24" s="90" t="str">
        <x:f t="shared" si="286"/>
      </x:c>
      <x:c r="EO24" s="90" t="str">
        <x:f t="shared" si="287"/>
      </x:c>
      <x:c r="EP24" s="90" t="str">
        <x:f t="shared" si="288"/>
      </x:c>
      <x:c r="EQ24" s="90" t="str">
        <x:f t="shared" si="289"/>
      </x:c>
      <x:c r="ER24" s="90" t="str">
        <x:f t="shared" si="290"/>
      </x:c>
      <x:c r="ES24" s="90" t="str">
        <x:f t="shared" si="291"/>
      </x:c>
      <x:c r="ET24" s="90" t="str">
        <x:f t="shared" si="292"/>
      </x:c>
      <x:c r="EU24" s="90" t="str">
        <x:f t="shared" si="293"/>
      </x:c>
      <x:c r="EV24" s="90" t="str">
        <x:f t="shared" si="294"/>
      </x:c>
      <x:c r="EW24" s="90" t="str">
        <x:f t="shared" si="295"/>
      </x:c>
      <x:c r="EX24" s="90" t="str">
        <x:f t="shared" si="296"/>
      </x:c>
      <x:c r="EY24" s="90" t="str">
        <x:f t="shared" si="297"/>
      </x:c>
      <x:c r="EZ24" s="90" t="str">
        <x:f t="shared" si="298"/>
      </x:c>
      <x:c r="FA24" s="90" t="str">
        <x:f t="shared" si="299"/>
      </x:c>
      <x:c r="FB24" t="n">
        <x:f>'07_Presupuesto'!J20-'14_Parametros'!$B$5+1</x:f>
        <x:v>50</x:v>
      </x:c>
      <x:c r="FC24" t="n">
        <x:f>'07_Presupuesto'!K20-'14_Parametros'!$B$5+1</x:f>
        <x:v>61</x:v>
      </x:c>
      <x:c r="FD24">
        <x:f t="shared" si="300"/>
        <x:v>12</x:v>
      </x:c>
    </x:row>
    <x:row r="25" ht="21" customHeight="1">
      <x:c r="B25" s="109" t="str">
        <x:f>'07A_Ppto_Comparado'!K24</x:f>
        <x:v>B.1.2.5</x:v>
      </x:c>
      <x:c r="C25" s="109" t="str">
        <x:f>'07A_Ppto_Comparado'!L24</x:f>
        <x:v>Malla Acma C-92</x:v>
      </x:c>
      <x:c r="D25" s="109" t="str">
        <x:f>'07A_Ppto_Comparado'!M24</x:f>
        <x:v>M2</x:v>
      </x:c>
      <x:c r="E25" s="110" t="n">
        <x:f>'07A_Ppto_Comparado'!N24</x:f>
        <x:v>143</x:v>
      </x:c>
      <x:c r="F25" s="110" t="n">
        <x:f>'07A_Ppto_Comparado'!O24</x:f>
        <x:v>6749.999999999999</x:v>
      </x:c>
      <x:c r="G25" s="110" t="n">
        <x:f>'07A_Ppto_Comparado'!P24</x:f>
        <x:v>965249.9999999999</x:v>
      </x:c>
      <x:c r="H25" s="110" t="str">
        <x:f t="shared" si="151"/>
      </x:c>
      <x:c r="I25" s="110" t="str">
        <x:f t="shared" si="1"/>
      </x:c>
      <x:c r="J25" s="110" t="str">
        <x:f t="shared" si="152"/>
      </x:c>
      <x:c r="K25" s="110" t="str">
        <x:f t="shared" si="153"/>
      </x:c>
      <x:c r="L25" s="110" t="str">
        <x:f t="shared" si="154"/>
      </x:c>
      <x:c r="M25" s="110" t="str">
        <x:f t="shared" si="155"/>
      </x:c>
      <x:c r="N25" s="110" t="str">
        <x:f t="shared" si="156"/>
      </x:c>
      <x:c r="O25" s="110" t="str">
        <x:f t="shared" si="157"/>
      </x:c>
      <x:c r="P25" s="110" t="str">
        <x:f t="shared" si="158"/>
      </x:c>
      <x:c r="Q25" s="110" t="str">
        <x:f t="shared" si="159"/>
      </x:c>
      <x:c r="R25" s="110" t="str">
        <x:f t="shared" si="160"/>
      </x:c>
      <x:c r="S25" s="110" t="str">
        <x:f t="shared" si="161"/>
      </x:c>
      <x:c r="T25" s="110" t="str">
        <x:f t="shared" si="162"/>
      </x:c>
      <x:c r="U25" s="110" t="str">
        <x:f t="shared" si="163"/>
      </x:c>
      <x:c r="V25" s="110" t="str">
        <x:f t="shared" si="164"/>
      </x:c>
      <x:c r="W25" s="110" t="str">
        <x:f t="shared" si="165"/>
      </x:c>
      <x:c r="X25" s="110" t="str">
        <x:f t="shared" si="166"/>
      </x:c>
      <x:c r="Y25" s="110" t="str">
        <x:f t="shared" si="167"/>
      </x:c>
      <x:c r="Z25" s="110" t="str">
        <x:f t="shared" si="168"/>
      </x:c>
      <x:c r="AA25" s="110" t="str">
        <x:f t="shared" si="169"/>
      </x:c>
      <x:c r="AB25" s="110" t="str">
        <x:f t="shared" si="170"/>
      </x:c>
      <x:c r="AC25" s="110" t="str">
        <x:f t="shared" si="171"/>
      </x:c>
      <x:c r="AD25" s="110" t="str">
        <x:f t="shared" si="172"/>
      </x:c>
      <x:c r="AE25" s="110" t="str">
        <x:f t="shared" si="173"/>
      </x:c>
      <x:c r="AF25" s="110" t="str">
        <x:f t="shared" si="174"/>
      </x:c>
      <x:c r="AG25" s="110" t="str">
        <x:f t="shared" si="175"/>
      </x:c>
      <x:c r="AH25" s="110" t="str">
        <x:f t="shared" si="176"/>
      </x:c>
      <x:c r="AI25" s="110" t="str">
        <x:f t="shared" si="177"/>
      </x:c>
      <x:c r="AJ25" s="110" t="str">
        <x:f t="shared" si="178"/>
      </x:c>
      <x:c r="AK25" s="110" t="str">
        <x:f t="shared" si="179"/>
      </x:c>
      <x:c r="AL25" s="110" t="str">
        <x:f t="shared" si="180"/>
      </x:c>
      <x:c r="AM25" s="110" t="str">
        <x:f t="shared" si="181"/>
      </x:c>
      <x:c r="AN25" s="110" t="str">
        <x:f t="shared" si="182"/>
      </x:c>
      <x:c r="AO25" s="110" t="str">
        <x:f t="shared" si="183"/>
      </x:c>
      <x:c r="AP25" s="110" t="str">
        <x:f t="shared" si="184"/>
      </x:c>
      <x:c r="AQ25" s="110" t="str">
        <x:f t="shared" si="185"/>
      </x:c>
      <x:c r="AR25" s="110" t="str">
        <x:f t="shared" si="186"/>
      </x:c>
      <x:c r="AS25" s="110" t="str">
        <x:f t="shared" si="187"/>
      </x:c>
      <x:c r="AT25" s="110" t="str">
        <x:f t="shared" si="188"/>
      </x:c>
      <x:c r="AU25" s="110" t="str">
        <x:f t="shared" si="189"/>
      </x:c>
      <x:c r="AV25" s="110" t="str">
        <x:f t="shared" si="190"/>
      </x:c>
      <x:c r="AW25" s="110" t="str">
        <x:f t="shared" si="191"/>
      </x:c>
      <x:c r="AX25" s="110" t="str">
        <x:f t="shared" si="192"/>
      </x:c>
      <x:c r="AY25" s="110" t="str">
        <x:f t="shared" si="193"/>
      </x:c>
      <x:c r="AZ25" s="110" t="str">
        <x:f t="shared" si="194"/>
      </x:c>
      <x:c r="BA25" s="110" t="str">
        <x:f t="shared" si="195"/>
      </x:c>
      <x:c r="BB25" s="110" t="str">
        <x:f t="shared" si="196"/>
      </x:c>
      <x:c r="BC25" s="110" t="str">
        <x:f t="shared" si="197"/>
      </x:c>
      <x:c r="BD25" s="110" t="str">
        <x:f t="shared" si="198"/>
      </x:c>
      <x:c r="BE25" s="110">
        <x:f t="shared" si="199"/>
        <x:v>80437.499999999985</x:v>
      </x:c>
      <x:c r="BF25" s="110">
        <x:f t="shared" si="200"/>
        <x:v>80437.499999999985</x:v>
      </x:c>
      <x:c r="BG25" s="110">
        <x:f t="shared" si="201"/>
        <x:v>80437.499999999985</x:v>
      </x:c>
      <x:c r="BH25" s="110">
        <x:f t="shared" si="202"/>
        <x:v>80437.499999999985</x:v>
      </x:c>
      <x:c r="BI25" s="110">
        <x:f t="shared" si="203"/>
        <x:v>80437.499999999985</x:v>
      </x:c>
      <x:c r="BJ25" s="110">
        <x:f t="shared" si="204"/>
        <x:v>80437.499999999985</x:v>
      </x:c>
      <x:c r="BK25" s="110">
        <x:f t="shared" si="205"/>
        <x:v>80437.499999999985</x:v>
      </x:c>
      <x:c r="BL25" s="110">
        <x:f t="shared" si="206"/>
        <x:v>80437.499999999985</x:v>
      </x:c>
      <x:c r="BM25" s="110">
        <x:f t="shared" si="207"/>
        <x:v>80437.499999999985</x:v>
      </x:c>
      <x:c r="BN25" s="110">
        <x:f t="shared" si="208"/>
        <x:v>80437.499999999985</x:v>
      </x:c>
      <x:c r="BO25" s="110">
        <x:f t="shared" si="209"/>
        <x:v>80437.499999999985</x:v>
      </x:c>
      <x:c r="BP25" s="110">
        <x:f t="shared" si="210"/>
        <x:v>80437.499999999985</x:v>
      </x:c>
      <x:c r="BQ25" s="110" t="str">
        <x:f t="shared" si="211"/>
      </x:c>
      <x:c r="BR25" s="110" t="str">
        <x:f t="shared" si="212"/>
      </x:c>
      <x:c r="BS25" s="110" t="str">
        <x:f t="shared" si="213"/>
      </x:c>
      <x:c r="BT25" s="110" t="str">
        <x:f t="shared" si="214"/>
      </x:c>
      <x:c r="BU25" s="110" t="str">
        <x:f t="shared" si="215"/>
      </x:c>
      <x:c r="BV25" s="110" t="str">
        <x:f t="shared" si="216"/>
      </x:c>
      <x:c r="BW25" s="110" t="str">
        <x:f t="shared" si="217"/>
      </x:c>
      <x:c r="BX25" s="110" t="str">
        <x:f t="shared" si="218"/>
      </x:c>
      <x:c r="BY25" s="110" t="str">
        <x:f t="shared" si="219"/>
      </x:c>
      <x:c r="BZ25" s="110" t="str">
        <x:f t="shared" si="220"/>
      </x:c>
      <x:c r="CA25" s="110" t="str">
        <x:f t="shared" si="221"/>
      </x:c>
      <x:c r="CB25" s="110" t="str">
        <x:f t="shared" si="222"/>
      </x:c>
      <x:c r="CC25" s="110" t="str">
        <x:f t="shared" si="223"/>
      </x:c>
      <x:c r="CD25" s="110" t="str">
        <x:f t="shared" si="224"/>
      </x:c>
      <x:c r="CE25" s="110" t="str">
        <x:f t="shared" si="225"/>
      </x:c>
      <x:c r="CF25" s="110" t="str">
        <x:f t="shared" si="226"/>
      </x:c>
      <x:c r="CG25" s="110" t="str">
        <x:f t="shared" si="227"/>
      </x:c>
      <x:c r="CH25" s="110" t="str">
        <x:f t="shared" si="228"/>
      </x:c>
      <x:c r="CI25" s="110" t="str">
        <x:f t="shared" si="229"/>
      </x:c>
      <x:c r="CJ25" s="110" t="str">
        <x:f t="shared" si="230"/>
      </x:c>
      <x:c r="CK25" s="110" t="str">
        <x:f t="shared" si="231"/>
      </x:c>
      <x:c r="CL25" s="110" t="str">
        <x:f t="shared" si="232"/>
      </x:c>
      <x:c r="CM25" s="110" t="str">
        <x:f t="shared" si="233"/>
      </x:c>
      <x:c r="CN25" s="110" t="str">
        <x:f t="shared" si="234"/>
      </x:c>
      <x:c r="CO25" s="110" t="str">
        <x:f t="shared" si="235"/>
      </x:c>
      <x:c r="CP25" s="110" t="str">
        <x:f t="shared" si="236"/>
      </x:c>
      <x:c r="CQ25" s="110" t="str">
        <x:f t="shared" si="237"/>
      </x:c>
      <x:c r="CR25" s="110" t="str">
        <x:f t="shared" si="238"/>
      </x:c>
      <x:c r="CS25" s="110" t="str">
        <x:f t="shared" si="239"/>
      </x:c>
      <x:c r="CT25" s="110" t="str">
        <x:f t="shared" si="240"/>
      </x:c>
      <x:c r="CU25" s="110" t="str">
        <x:f t="shared" si="241"/>
      </x:c>
      <x:c r="CV25" s="110" t="str">
        <x:f t="shared" si="242"/>
      </x:c>
      <x:c r="CW25" s="110" t="str">
        <x:f t="shared" si="243"/>
      </x:c>
      <x:c r="CX25" s="110" t="str">
        <x:f t="shared" si="244"/>
      </x:c>
      <x:c r="CY25" s="110" t="str">
        <x:f t="shared" si="245"/>
      </x:c>
      <x:c r="CZ25" s="110" t="str">
        <x:f t="shared" si="246"/>
      </x:c>
      <x:c r="DA25" s="110" t="str">
        <x:f t="shared" si="247"/>
      </x:c>
      <x:c r="DB25" s="110" t="str">
        <x:f t="shared" si="248"/>
      </x:c>
      <x:c r="DC25" s="110" t="str">
        <x:f t="shared" si="249"/>
      </x:c>
      <x:c r="DD25" s="110" t="str">
        <x:f t="shared" si="250"/>
      </x:c>
      <x:c r="DE25" s="110" t="str">
        <x:f t="shared" si="251"/>
      </x:c>
      <x:c r="DF25" s="110" t="str">
        <x:f t="shared" si="252"/>
      </x:c>
      <x:c r="DG25" s="110" t="str">
        <x:f t="shared" si="253"/>
      </x:c>
      <x:c r="DH25" s="110" t="str">
        <x:f t="shared" si="254"/>
      </x:c>
      <x:c r="DI25" s="110" t="str">
        <x:f t="shared" si="255"/>
      </x:c>
      <x:c r="DJ25" s="110" t="str">
        <x:f t="shared" si="256"/>
      </x:c>
      <x:c r="DK25" s="110" t="str">
        <x:f t="shared" si="257"/>
      </x:c>
      <x:c r="DL25" s="110" t="str">
        <x:f t="shared" si="258"/>
      </x:c>
      <x:c r="DM25" s="110" t="str">
        <x:f t="shared" si="259"/>
      </x:c>
      <x:c r="DN25" s="110" t="str">
        <x:f t="shared" si="260"/>
      </x:c>
      <x:c r="DO25" s="110" t="str">
        <x:f t="shared" si="261"/>
      </x:c>
      <x:c r="DP25" s="110" t="str">
        <x:f t="shared" si="262"/>
      </x:c>
      <x:c r="DQ25" s="110" t="str">
        <x:f t="shared" si="263"/>
      </x:c>
      <x:c r="DR25" s="110" t="str">
        <x:f t="shared" si="264"/>
      </x:c>
      <x:c r="DS25" s="110" t="str">
        <x:f t="shared" si="265"/>
      </x:c>
      <x:c r="DT25" s="110" t="str">
        <x:f t="shared" si="266"/>
      </x:c>
      <x:c r="DU25" s="110" t="str">
        <x:f t="shared" si="267"/>
      </x:c>
      <x:c r="DV25" s="110" t="str">
        <x:f t="shared" si="268"/>
      </x:c>
      <x:c r="DW25" s="110" t="str">
        <x:f t="shared" si="269"/>
      </x:c>
      <x:c r="DX25" s="110" t="str">
        <x:f t="shared" si="270"/>
      </x:c>
      <x:c r="DY25" s="110" t="str">
        <x:f t="shared" si="271"/>
      </x:c>
      <x:c r="DZ25" s="110" t="str">
        <x:f t="shared" si="272"/>
      </x:c>
      <x:c r="EA25" s="110" t="str">
        <x:f t="shared" si="273"/>
      </x:c>
      <x:c r="EB25" s="110" t="str">
        <x:f t="shared" si="274"/>
      </x:c>
      <x:c r="EC25" s="110" t="str">
        <x:f t="shared" si="275"/>
      </x:c>
      <x:c r="ED25" s="110" t="str">
        <x:f t="shared" si="276"/>
      </x:c>
      <x:c r="EE25" s="110" t="str">
        <x:f t="shared" si="277"/>
      </x:c>
      <x:c r="EF25" s="110" t="str">
        <x:f t="shared" si="278"/>
      </x:c>
      <x:c r="EG25" s="110" t="str">
        <x:f t="shared" si="279"/>
      </x:c>
      <x:c r="EH25" s="110" t="str">
        <x:f t="shared" si="280"/>
      </x:c>
      <x:c r="EI25" s="110" t="str">
        <x:f t="shared" si="281"/>
      </x:c>
      <x:c r="EJ25" s="110" t="str">
        <x:f t="shared" si="282"/>
      </x:c>
      <x:c r="EK25" s="110" t="str">
        <x:f t="shared" si="283"/>
      </x:c>
      <x:c r="EL25" s="110" t="str">
        <x:f t="shared" si="284"/>
      </x:c>
      <x:c r="EM25" s="110" t="str">
        <x:f t="shared" si="285"/>
      </x:c>
      <x:c r="EN25" s="110" t="str">
        <x:f t="shared" si="286"/>
      </x:c>
      <x:c r="EO25" s="110" t="str">
        <x:f t="shared" si="287"/>
      </x:c>
      <x:c r="EP25" s="110" t="str">
        <x:f t="shared" si="288"/>
      </x:c>
      <x:c r="EQ25" s="110" t="str">
        <x:f t="shared" si="289"/>
      </x:c>
      <x:c r="ER25" s="110" t="str">
        <x:f t="shared" si="290"/>
      </x:c>
      <x:c r="ES25" s="110" t="str">
        <x:f t="shared" si="291"/>
      </x:c>
      <x:c r="ET25" s="110" t="str">
        <x:f t="shared" si="292"/>
      </x:c>
      <x:c r="EU25" s="110" t="str">
        <x:f t="shared" si="293"/>
      </x:c>
      <x:c r="EV25" s="110" t="str">
        <x:f t="shared" si="294"/>
      </x:c>
      <x:c r="EW25" s="110" t="str">
        <x:f t="shared" si="295"/>
      </x:c>
      <x:c r="EX25" s="110" t="str">
        <x:f t="shared" si="296"/>
      </x:c>
      <x:c r="EY25" s="110" t="str">
        <x:f t="shared" si="297"/>
      </x:c>
      <x:c r="EZ25" s="110" t="str">
        <x:f t="shared" si="298"/>
      </x:c>
      <x:c r="FA25" s="110" t="str">
        <x:f t="shared" si="299"/>
      </x:c>
      <x:c r="FB25" t="n">
        <x:f>'07_Presupuesto'!J21-'14_Parametros'!$B$5+1</x:f>
        <x:v>50</x:v>
      </x:c>
      <x:c r="FC25" t="n">
        <x:f>'07_Presupuesto'!K21-'14_Parametros'!$B$5+1</x:f>
        <x:v>61</x:v>
      </x:c>
      <x:c r="FD25">
        <x:f t="shared" si="300"/>
        <x:v>12</x:v>
      </x:c>
    </x:row>
    <x:row r="26" ht="21" customHeight="1">
      <x:c r="B26" t="str">
        <x:f>'07A_Ppto_Comparado'!K25</x:f>
        <x:v>B.1.2.6</x:v>
      </x:c>
      <x:c r="C26" t="str">
        <x:f>'07A_Ppto_Comparado'!L25</x:f>
        <x:v>Radier e= 7cm</x:v>
      </x:c>
      <x:c r="D26" t="str">
        <x:f>'07A_Ppto_Comparado'!M25</x:f>
        <x:v>M2</x:v>
      </x:c>
      <x:c r="E26" s="90" t="n">
        <x:f>'07A_Ppto_Comparado'!N25</x:f>
        <x:v>143</x:v>
      </x:c>
      <x:c r="F26" s="90" t="n">
        <x:f>'07A_Ppto_Comparado'!O25</x:f>
        <x:v>19750</x:v>
      </x:c>
      <x:c r="G26" s="90" t="n">
        <x:f>'07A_Ppto_Comparado'!P25</x:f>
        <x:v>2824250</x:v>
      </x:c>
      <x:c r="H26" s="90" t="str">
        <x:f t="shared" si="151"/>
      </x:c>
      <x:c r="I26" s="90" t="str">
        <x:f t="shared" si="1"/>
      </x:c>
      <x:c r="J26" s="90" t="str">
        <x:f t="shared" si="152"/>
      </x:c>
      <x:c r="K26" s="90" t="str">
        <x:f t="shared" si="153"/>
      </x:c>
      <x:c r="L26" s="90" t="str">
        <x:f t="shared" si="154"/>
      </x:c>
      <x:c r="M26" s="90" t="str">
        <x:f t="shared" si="155"/>
      </x:c>
      <x:c r="N26" s="90" t="str">
        <x:f t="shared" si="156"/>
      </x:c>
      <x:c r="O26" s="90" t="str">
        <x:f t="shared" si="157"/>
      </x:c>
      <x:c r="P26" s="90" t="str">
        <x:f t="shared" si="158"/>
      </x:c>
      <x:c r="Q26" s="90" t="str">
        <x:f t="shared" si="159"/>
      </x:c>
      <x:c r="R26" s="90" t="str">
        <x:f t="shared" si="160"/>
      </x:c>
      <x:c r="S26" s="90" t="str">
        <x:f t="shared" si="161"/>
      </x:c>
      <x:c r="T26" s="90" t="str">
        <x:f t="shared" si="162"/>
      </x:c>
      <x:c r="U26" s="90" t="str">
        <x:f t="shared" si="163"/>
      </x:c>
      <x:c r="V26" s="90" t="str">
        <x:f t="shared" si="164"/>
      </x:c>
      <x:c r="W26" s="90" t="str">
        <x:f t="shared" si="165"/>
      </x:c>
      <x:c r="X26" s="90" t="str">
        <x:f t="shared" si="166"/>
      </x:c>
      <x:c r="Y26" s="90" t="str">
        <x:f t="shared" si="167"/>
      </x:c>
      <x:c r="Z26" s="90" t="str">
        <x:f t="shared" si="168"/>
      </x:c>
      <x:c r="AA26" s="90" t="str">
        <x:f t="shared" si="169"/>
      </x:c>
      <x:c r="AB26" s="90" t="str">
        <x:f t="shared" si="170"/>
      </x:c>
      <x:c r="AC26" s="90" t="str">
        <x:f t="shared" si="171"/>
      </x:c>
      <x:c r="AD26" s="90" t="str">
        <x:f t="shared" si="172"/>
      </x:c>
      <x:c r="AE26" s="90" t="str">
        <x:f t="shared" si="173"/>
      </x:c>
      <x:c r="AF26" s="90" t="str">
        <x:f t="shared" si="174"/>
      </x:c>
      <x:c r="AG26" s="90" t="str">
        <x:f t="shared" si="175"/>
      </x:c>
      <x:c r="AH26" s="90" t="str">
        <x:f t="shared" si="176"/>
      </x:c>
      <x:c r="AI26" s="90" t="str">
        <x:f t="shared" si="177"/>
      </x:c>
      <x:c r="AJ26" s="90" t="str">
        <x:f t="shared" si="178"/>
      </x:c>
      <x:c r="AK26" s="90" t="str">
        <x:f t="shared" si="179"/>
      </x:c>
      <x:c r="AL26" s="90" t="str">
        <x:f t="shared" si="180"/>
      </x:c>
      <x:c r="AM26" s="90" t="str">
        <x:f t="shared" si="181"/>
      </x:c>
      <x:c r="AN26" s="90" t="str">
        <x:f t="shared" si="182"/>
      </x:c>
      <x:c r="AO26" s="90" t="str">
        <x:f t="shared" si="183"/>
      </x:c>
      <x:c r="AP26" s="90" t="str">
        <x:f t="shared" si="184"/>
      </x:c>
      <x:c r="AQ26" s="90" t="str">
        <x:f t="shared" si="185"/>
      </x:c>
      <x:c r="AR26" s="90" t="str">
        <x:f t="shared" si="186"/>
      </x:c>
      <x:c r="AS26" s="90" t="str">
        <x:f t="shared" si="187"/>
      </x:c>
      <x:c r="AT26" s="90" t="str">
        <x:f t="shared" si="188"/>
      </x:c>
      <x:c r="AU26" s="90" t="str">
        <x:f t="shared" si="189"/>
      </x:c>
      <x:c r="AV26" s="90" t="str">
        <x:f t="shared" si="190"/>
      </x:c>
      <x:c r="AW26" s="90" t="str">
        <x:f t="shared" si="191"/>
      </x:c>
      <x:c r="AX26" s="90" t="str">
        <x:f t="shared" si="192"/>
      </x:c>
      <x:c r="AY26" s="90" t="str">
        <x:f t="shared" si="193"/>
      </x:c>
      <x:c r="AZ26" s="90" t="str">
        <x:f t="shared" si="194"/>
      </x:c>
      <x:c r="BA26" s="90" t="str">
        <x:f t="shared" si="195"/>
      </x:c>
      <x:c r="BB26" s="90" t="str">
        <x:f t="shared" si="196"/>
      </x:c>
      <x:c r="BC26" s="90" t="str">
        <x:f t="shared" si="197"/>
      </x:c>
      <x:c r="BD26" s="90" t="str">
        <x:f t="shared" si="198"/>
      </x:c>
      <x:c r="BE26" s="90">
        <x:f t="shared" si="199"/>
        <x:v>235354.16666666666</x:v>
      </x:c>
      <x:c r="BF26" s="90">
        <x:f t="shared" si="200"/>
        <x:v>235354.16666666666</x:v>
      </x:c>
      <x:c r="BG26" s="90">
        <x:f t="shared" si="201"/>
        <x:v>235354.16666666666</x:v>
      </x:c>
      <x:c r="BH26" s="90">
        <x:f t="shared" si="202"/>
        <x:v>235354.16666666666</x:v>
      </x:c>
      <x:c r="BI26" s="90">
        <x:f t="shared" si="203"/>
        <x:v>235354.16666666666</x:v>
      </x:c>
      <x:c r="BJ26" s="90">
        <x:f t="shared" si="204"/>
        <x:v>235354.16666666666</x:v>
      </x:c>
      <x:c r="BK26" s="90">
        <x:f t="shared" si="205"/>
        <x:v>235354.16666666666</x:v>
      </x:c>
      <x:c r="BL26" s="90">
        <x:f t="shared" si="206"/>
        <x:v>235354.16666666666</x:v>
      </x:c>
      <x:c r="BM26" s="90">
        <x:f t="shared" si="207"/>
        <x:v>235354.16666666666</x:v>
      </x:c>
      <x:c r="BN26" s="90">
        <x:f t="shared" si="208"/>
        <x:v>235354.16666666666</x:v>
      </x:c>
      <x:c r="BO26" s="90">
        <x:f t="shared" si="209"/>
        <x:v>235354.16666666666</x:v>
      </x:c>
      <x:c r="BP26" s="90">
        <x:f t="shared" si="210"/>
        <x:v>235354.16666666666</x:v>
      </x:c>
      <x:c r="BQ26" s="90" t="str">
        <x:f t="shared" si="211"/>
      </x:c>
      <x:c r="BR26" s="90" t="str">
        <x:f t="shared" si="212"/>
      </x:c>
      <x:c r="BS26" s="90" t="str">
        <x:f t="shared" si="213"/>
      </x:c>
      <x:c r="BT26" s="90" t="str">
        <x:f t="shared" si="214"/>
      </x:c>
      <x:c r="BU26" s="90" t="str">
        <x:f t="shared" si="215"/>
      </x:c>
      <x:c r="BV26" s="90" t="str">
        <x:f t="shared" si="216"/>
      </x:c>
      <x:c r="BW26" s="90" t="str">
        <x:f t="shared" si="217"/>
      </x:c>
      <x:c r="BX26" s="90" t="str">
        <x:f t="shared" si="218"/>
      </x:c>
      <x:c r="BY26" s="90" t="str">
        <x:f t="shared" si="219"/>
      </x:c>
      <x:c r="BZ26" s="90" t="str">
        <x:f t="shared" si="220"/>
      </x:c>
      <x:c r="CA26" s="90" t="str">
        <x:f t="shared" si="221"/>
      </x:c>
      <x:c r="CB26" s="90" t="str">
        <x:f t="shared" si="222"/>
      </x:c>
      <x:c r="CC26" s="90" t="str">
        <x:f t="shared" si="223"/>
      </x:c>
      <x:c r="CD26" s="90" t="str">
        <x:f t="shared" si="224"/>
      </x:c>
      <x:c r="CE26" s="90" t="str">
        <x:f t="shared" si="225"/>
      </x:c>
      <x:c r="CF26" s="90" t="str">
        <x:f t="shared" si="226"/>
      </x:c>
      <x:c r="CG26" s="90" t="str">
        <x:f t="shared" si="227"/>
      </x:c>
      <x:c r="CH26" s="90" t="str">
        <x:f t="shared" si="228"/>
      </x:c>
      <x:c r="CI26" s="90" t="str">
        <x:f t="shared" si="229"/>
      </x:c>
      <x:c r="CJ26" s="90" t="str">
        <x:f t="shared" si="230"/>
      </x:c>
      <x:c r="CK26" s="90" t="str">
        <x:f t="shared" si="231"/>
      </x:c>
      <x:c r="CL26" s="90" t="str">
        <x:f t="shared" si="232"/>
      </x:c>
      <x:c r="CM26" s="90" t="str">
        <x:f t="shared" si="233"/>
      </x:c>
      <x:c r="CN26" s="90" t="str">
        <x:f t="shared" si="234"/>
      </x:c>
      <x:c r="CO26" s="90" t="str">
        <x:f t="shared" si="235"/>
      </x:c>
      <x:c r="CP26" s="90" t="str">
        <x:f t="shared" si="236"/>
      </x:c>
      <x:c r="CQ26" s="90" t="str">
        <x:f t="shared" si="237"/>
      </x:c>
      <x:c r="CR26" s="90" t="str">
        <x:f t="shared" si="238"/>
      </x:c>
      <x:c r="CS26" s="90" t="str">
        <x:f t="shared" si="239"/>
      </x:c>
      <x:c r="CT26" s="90" t="str">
        <x:f t="shared" si="240"/>
      </x:c>
      <x:c r="CU26" s="90" t="str">
        <x:f t="shared" si="241"/>
      </x:c>
      <x:c r="CV26" s="90" t="str">
        <x:f t="shared" si="242"/>
      </x:c>
      <x:c r="CW26" s="90" t="str">
        <x:f t="shared" si="243"/>
      </x:c>
      <x:c r="CX26" s="90" t="str">
        <x:f t="shared" si="244"/>
      </x:c>
      <x:c r="CY26" s="90" t="str">
        <x:f t="shared" si="245"/>
      </x:c>
      <x:c r="CZ26" s="90" t="str">
        <x:f t="shared" si="246"/>
      </x:c>
      <x:c r="DA26" s="90" t="str">
        <x:f t="shared" si="247"/>
      </x:c>
      <x:c r="DB26" s="90" t="str">
        <x:f t="shared" si="248"/>
      </x:c>
      <x:c r="DC26" s="90" t="str">
        <x:f t="shared" si="249"/>
      </x:c>
      <x:c r="DD26" s="90" t="str">
        <x:f t="shared" si="250"/>
      </x:c>
      <x:c r="DE26" s="90" t="str">
        <x:f t="shared" si="251"/>
      </x:c>
      <x:c r="DF26" s="90" t="str">
        <x:f t="shared" si="252"/>
      </x:c>
      <x:c r="DG26" s="90" t="str">
        <x:f t="shared" si="253"/>
      </x:c>
      <x:c r="DH26" s="90" t="str">
        <x:f t="shared" si="254"/>
      </x:c>
      <x:c r="DI26" s="90" t="str">
        <x:f t="shared" si="255"/>
      </x:c>
      <x:c r="DJ26" s="90" t="str">
        <x:f t="shared" si="256"/>
      </x:c>
      <x:c r="DK26" s="90" t="str">
        <x:f t="shared" si="257"/>
      </x:c>
      <x:c r="DL26" s="90" t="str">
        <x:f t="shared" si="258"/>
      </x:c>
      <x:c r="DM26" s="90" t="str">
        <x:f t="shared" si="259"/>
      </x:c>
      <x:c r="DN26" s="90" t="str">
        <x:f t="shared" si="260"/>
      </x:c>
      <x:c r="DO26" s="90" t="str">
        <x:f t="shared" si="261"/>
      </x:c>
      <x:c r="DP26" s="90" t="str">
        <x:f t="shared" si="262"/>
      </x:c>
      <x:c r="DQ26" s="90" t="str">
        <x:f t="shared" si="263"/>
      </x:c>
      <x:c r="DR26" s="90" t="str">
        <x:f t="shared" si="264"/>
      </x:c>
      <x:c r="DS26" s="90" t="str">
        <x:f t="shared" si="265"/>
      </x:c>
      <x:c r="DT26" s="90" t="str">
        <x:f t="shared" si="266"/>
      </x:c>
      <x:c r="DU26" s="90" t="str">
        <x:f t="shared" si="267"/>
      </x:c>
      <x:c r="DV26" s="90" t="str">
        <x:f t="shared" si="268"/>
      </x:c>
      <x:c r="DW26" s="90" t="str">
        <x:f t="shared" si="269"/>
      </x:c>
      <x:c r="DX26" s="90" t="str">
        <x:f t="shared" si="270"/>
      </x:c>
      <x:c r="DY26" s="90" t="str">
        <x:f t="shared" si="271"/>
      </x:c>
      <x:c r="DZ26" s="90" t="str">
        <x:f t="shared" si="272"/>
      </x:c>
      <x:c r="EA26" s="90" t="str">
        <x:f t="shared" si="273"/>
      </x:c>
      <x:c r="EB26" s="90" t="str">
        <x:f t="shared" si="274"/>
      </x:c>
      <x:c r="EC26" s="90" t="str">
        <x:f t="shared" si="275"/>
      </x:c>
      <x:c r="ED26" s="90" t="str">
        <x:f t="shared" si="276"/>
      </x:c>
      <x:c r="EE26" s="90" t="str">
        <x:f t="shared" si="277"/>
      </x:c>
      <x:c r="EF26" s="90" t="str">
        <x:f t="shared" si="278"/>
      </x:c>
      <x:c r="EG26" s="90" t="str">
        <x:f t="shared" si="279"/>
      </x:c>
      <x:c r="EH26" s="90" t="str">
        <x:f t="shared" si="280"/>
      </x:c>
      <x:c r="EI26" s="90" t="str">
        <x:f t="shared" si="281"/>
      </x:c>
      <x:c r="EJ26" s="90" t="str">
        <x:f t="shared" si="282"/>
      </x:c>
      <x:c r="EK26" s="90" t="str">
        <x:f t="shared" si="283"/>
      </x:c>
      <x:c r="EL26" s="90" t="str">
        <x:f t="shared" si="284"/>
      </x:c>
      <x:c r="EM26" s="90" t="str">
        <x:f t="shared" si="285"/>
      </x:c>
      <x:c r="EN26" s="90" t="str">
        <x:f t="shared" si="286"/>
      </x:c>
      <x:c r="EO26" s="90" t="str">
        <x:f t="shared" si="287"/>
      </x:c>
      <x:c r="EP26" s="90" t="str">
        <x:f t="shared" si="288"/>
      </x:c>
      <x:c r="EQ26" s="90" t="str">
        <x:f t="shared" si="289"/>
      </x:c>
      <x:c r="ER26" s="90" t="str">
        <x:f t="shared" si="290"/>
      </x:c>
      <x:c r="ES26" s="90" t="str">
        <x:f t="shared" si="291"/>
      </x:c>
      <x:c r="ET26" s="90" t="str">
        <x:f t="shared" si="292"/>
      </x:c>
      <x:c r="EU26" s="90" t="str">
        <x:f t="shared" si="293"/>
      </x:c>
      <x:c r="EV26" s="90" t="str">
        <x:f t="shared" si="294"/>
      </x:c>
      <x:c r="EW26" s="90" t="str">
        <x:f t="shared" si="295"/>
      </x:c>
      <x:c r="EX26" s="90" t="str">
        <x:f t="shared" si="296"/>
      </x:c>
      <x:c r="EY26" s="90" t="str">
        <x:f t="shared" si="297"/>
      </x:c>
      <x:c r="EZ26" s="90" t="str">
        <x:f t="shared" si="298"/>
      </x:c>
      <x:c r="FA26" s="90" t="str">
        <x:f t="shared" si="299"/>
      </x:c>
      <x:c r="FB26" t="n">
        <x:f>'07_Presupuesto'!J22-'14_Parametros'!$B$5+1</x:f>
        <x:v>50</x:v>
      </x:c>
      <x:c r="FC26" t="n">
        <x:f>'07_Presupuesto'!K22-'14_Parametros'!$B$5+1</x:f>
        <x:v>61</x:v>
      </x:c>
      <x:c r="FD26">
        <x:f t="shared" si="300"/>
        <x:v>12</x:v>
      </x:c>
    </x:row>
    <x:row r="27" ht="21" customHeight="1">
      <x:c r="B27" s="109" t="str">
        <x:f>'07A_Ppto_Comparado'!K26</x:f>
        <x:v>B.1.3.1</x:v>
      </x:c>
      <x:c r="C27" s="109" t="str">
        <x:f>'07A_Ppto_Comparado'!L26</x:f>
        <x:v>Estabilizado Compactado e=20cm</x:v>
      </x:c>
      <x:c r="D27" s="109" t="str">
        <x:f>'07A_Ppto_Comparado'!M26</x:f>
        <x:v>M3</x:v>
      </x:c>
      <x:c r="E27" s="110" t="n">
        <x:f>'07A_Ppto_Comparado'!N26</x:f>
        <x:v>18.65</x:v>
      </x:c>
      <x:c r="F27" s="110" t="n">
        <x:f>'07A_Ppto_Comparado'!O26</x:f>
        <x:v>54999.99999999999</x:v>
      </x:c>
      <x:c r="G27" s="110" t="n">
        <x:f>'07A_Ppto_Comparado'!P26</x:f>
        <x:v>1025749.9999999998</x:v>
      </x:c>
      <x:c r="H27" s="110" t="str">
        <x:f t="shared" si="151"/>
      </x:c>
      <x:c r="I27" s="110" t="str">
        <x:f t="shared" si="1"/>
      </x:c>
      <x:c r="J27" s="110" t="str">
        <x:f t="shared" si="152"/>
      </x:c>
      <x:c r="K27" s="110" t="str">
        <x:f t="shared" si="153"/>
      </x:c>
      <x:c r="L27" s="110" t="str">
        <x:f t="shared" si="154"/>
      </x:c>
      <x:c r="M27" s="110" t="str">
        <x:f t="shared" si="155"/>
      </x:c>
      <x:c r="N27" s="110" t="str">
        <x:f t="shared" si="156"/>
      </x:c>
      <x:c r="O27" s="110" t="str">
        <x:f t="shared" si="157"/>
      </x:c>
      <x:c r="P27" s="110" t="str">
        <x:f t="shared" si="158"/>
      </x:c>
      <x:c r="Q27" s="110" t="str">
        <x:f t="shared" si="159"/>
      </x:c>
      <x:c r="R27" s="110" t="str">
        <x:f t="shared" si="160"/>
      </x:c>
      <x:c r="S27" s="110" t="str">
        <x:f t="shared" si="161"/>
      </x:c>
      <x:c r="T27" s="110" t="str">
        <x:f t="shared" si="162"/>
      </x:c>
      <x:c r="U27" s="110" t="str">
        <x:f t="shared" si="163"/>
      </x:c>
      <x:c r="V27" s="110" t="str">
        <x:f t="shared" si="164"/>
      </x:c>
      <x:c r="W27" s="110" t="str">
        <x:f t="shared" si="165"/>
      </x:c>
      <x:c r="X27" s="110" t="str">
        <x:f t="shared" si="166"/>
      </x:c>
      <x:c r="Y27" s="110" t="str">
        <x:f t="shared" si="167"/>
      </x:c>
      <x:c r="Z27" s="110" t="str">
        <x:f t="shared" si="168"/>
      </x:c>
      <x:c r="AA27" s="110" t="str">
        <x:f t="shared" si="169"/>
      </x:c>
      <x:c r="AB27" s="110" t="str">
        <x:f t="shared" si="170"/>
      </x:c>
      <x:c r="AC27" s="110" t="str">
        <x:f t="shared" si="171"/>
      </x:c>
      <x:c r="AD27" s="110">
        <x:f t="shared" si="172"/>
        <x:v>113972.22222222219</x:v>
      </x:c>
      <x:c r="AE27" s="110">
        <x:f t="shared" si="173"/>
        <x:v>113972.22222222219</x:v>
      </x:c>
      <x:c r="AF27" s="110">
        <x:f t="shared" si="174"/>
        <x:v>113972.22222222219</x:v>
      </x:c>
      <x:c r="AG27" s="110">
        <x:f t="shared" si="175"/>
        <x:v>113972.22222222219</x:v>
      </x:c>
      <x:c r="AH27" s="110">
        <x:f t="shared" si="176"/>
        <x:v>113972.22222222219</x:v>
      </x:c>
      <x:c r="AI27" s="110">
        <x:f t="shared" si="177"/>
        <x:v>113972.22222222219</x:v>
      </x:c>
      <x:c r="AJ27" s="110">
        <x:f t="shared" si="178"/>
        <x:v>113972.22222222219</x:v>
      </x:c>
      <x:c r="AK27" s="110">
        <x:f t="shared" si="179"/>
        <x:v>113972.22222222219</x:v>
      </x:c>
      <x:c r="AL27" s="110">
        <x:f t="shared" si="180"/>
        <x:v>113972.22222222219</x:v>
      </x:c>
      <x:c r="AM27" s="110" t="str">
        <x:f t="shared" si="181"/>
      </x:c>
      <x:c r="AN27" s="110" t="str">
        <x:f t="shared" si="182"/>
      </x:c>
      <x:c r="AO27" s="110" t="str">
        <x:f t="shared" si="183"/>
      </x:c>
      <x:c r="AP27" s="110" t="str">
        <x:f t="shared" si="184"/>
      </x:c>
      <x:c r="AQ27" s="110" t="str">
        <x:f t="shared" si="185"/>
      </x:c>
      <x:c r="AR27" s="110" t="str">
        <x:f t="shared" si="186"/>
      </x:c>
      <x:c r="AS27" s="110" t="str">
        <x:f t="shared" si="187"/>
      </x:c>
      <x:c r="AT27" s="110" t="str">
        <x:f t="shared" si="188"/>
      </x:c>
      <x:c r="AU27" s="110" t="str">
        <x:f t="shared" si="189"/>
      </x:c>
      <x:c r="AV27" s="110" t="str">
        <x:f t="shared" si="190"/>
      </x:c>
      <x:c r="AW27" s="110" t="str">
        <x:f t="shared" si="191"/>
      </x:c>
      <x:c r="AX27" s="110" t="str">
        <x:f t="shared" si="192"/>
      </x:c>
      <x:c r="AY27" s="110" t="str">
        <x:f t="shared" si="193"/>
      </x:c>
      <x:c r="AZ27" s="110" t="str">
        <x:f t="shared" si="194"/>
      </x:c>
      <x:c r="BA27" s="110" t="str">
        <x:f t="shared" si="195"/>
      </x:c>
      <x:c r="BB27" s="110" t="str">
        <x:f t="shared" si="196"/>
      </x:c>
      <x:c r="BC27" s="110" t="str">
        <x:f t="shared" si="197"/>
      </x:c>
      <x:c r="BD27" s="110" t="str">
        <x:f t="shared" si="198"/>
      </x:c>
      <x:c r="BE27" s="110" t="str">
        <x:f t="shared" si="199"/>
      </x:c>
      <x:c r="BF27" s="110" t="str">
        <x:f t="shared" si="200"/>
      </x:c>
      <x:c r="BG27" s="110" t="str">
        <x:f t="shared" si="201"/>
      </x:c>
      <x:c r="BH27" s="110" t="str">
        <x:f t="shared" si="202"/>
      </x:c>
      <x:c r="BI27" s="110" t="str">
        <x:f t="shared" si="203"/>
      </x:c>
      <x:c r="BJ27" s="110" t="str">
        <x:f t="shared" si="204"/>
      </x:c>
      <x:c r="BK27" s="110" t="str">
        <x:f t="shared" si="205"/>
      </x:c>
      <x:c r="BL27" s="110" t="str">
        <x:f t="shared" si="206"/>
      </x:c>
      <x:c r="BM27" s="110" t="str">
        <x:f t="shared" si="207"/>
      </x:c>
      <x:c r="BN27" s="110" t="str">
        <x:f t="shared" si="208"/>
      </x:c>
      <x:c r="BO27" s="110" t="str">
        <x:f t="shared" si="209"/>
      </x:c>
      <x:c r="BP27" s="110" t="str">
        <x:f t="shared" si="210"/>
      </x:c>
      <x:c r="BQ27" s="110" t="str">
        <x:f t="shared" si="211"/>
      </x:c>
      <x:c r="BR27" s="110" t="str">
        <x:f t="shared" si="212"/>
      </x:c>
      <x:c r="BS27" s="110" t="str">
        <x:f t="shared" si="213"/>
      </x:c>
      <x:c r="BT27" s="110" t="str">
        <x:f t="shared" si="214"/>
      </x:c>
      <x:c r="BU27" s="110" t="str">
        <x:f t="shared" si="215"/>
      </x:c>
      <x:c r="BV27" s="110" t="str">
        <x:f t="shared" si="216"/>
      </x:c>
      <x:c r="BW27" s="110" t="str">
        <x:f t="shared" si="217"/>
      </x:c>
      <x:c r="BX27" s="110" t="str">
        <x:f t="shared" si="218"/>
      </x:c>
      <x:c r="BY27" s="110" t="str">
        <x:f t="shared" si="219"/>
      </x:c>
      <x:c r="BZ27" s="110" t="str">
        <x:f t="shared" si="220"/>
      </x:c>
      <x:c r="CA27" s="110" t="str">
        <x:f t="shared" si="221"/>
      </x:c>
      <x:c r="CB27" s="110" t="str">
        <x:f t="shared" si="222"/>
      </x:c>
      <x:c r="CC27" s="110" t="str">
        <x:f t="shared" si="223"/>
      </x:c>
      <x:c r="CD27" s="110" t="str">
        <x:f t="shared" si="224"/>
      </x:c>
      <x:c r="CE27" s="110" t="str">
        <x:f t="shared" si="225"/>
      </x:c>
      <x:c r="CF27" s="110" t="str">
        <x:f t="shared" si="226"/>
      </x:c>
      <x:c r="CG27" s="110" t="str">
        <x:f t="shared" si="227"/>
      </x:c>
      <x:c r="CH27" s="110" t="str">
        <x:f t="shared" si="228"/>
      </x:c>
      <x:c r="CI27" s="110" t="str">
        <x:f t="shared" si="229"/>
      </x:c>
      <x:c r="CJ27" s="110" t="str">
        <x:f t="shared" si="230"/>
      </x:c>
      <x:c r="CK27" s="110" t="str">
        <x:f t="shared" si="231"/>
      </x:c>
      <x:c r="CL27" s="110" t="str">
        <x:f t="shared" si="232"/>
      </x:c>
      <x:c r="CM27" s="110" t="str">
        <x:f t="shared" si="233"/>
      </x:c>
      <x:c r="CN27" s="110" t="str">
        <x:f t="shared" si="234"/>
      </x:c>
      <x:c r="CO27" s="110" t="str">
        <x:f t="shared" si="235"/>
      </x:c>
      <x:c r="CP27" s="110" t="str">
        <x:f t="shared" si="236"/>
      </x:c>
      <x:c r="CQ27" s="110" t="str">
        <x:f t="shared" si="237"/>
      </x:c>
      <x:c r="CR27" s="110" t="str">
        <x:f t="shared" si="238"/>
      </x:c>
      <x:c r="CS27" s="110" t="str">
        <x:f t="shared" si="239"/>
      </x:c>
      <x:c r="CT27" s="110" t="str">
        <x:f t="shared" si="240"/>
      </x:c>
      <x:c r="CU27" s="110" t="str">
        <x:f t="shared" si="241"/>
      </x:c>
      <x:c r="CV27" s="110" t="str">
        <x:f t="shared" si="242"/>
      </x:c>
      <x:c r="CW27" s="110" t="str">
        <x:f t="shared" si="243"/>
      </x:c>
      <x:c r="CX27" s="110" t="str">
        <x:f t="shared" si="244"/>
      </x:c>
      <x:c r="CY27" s="110" t="str">
        <x:f t="shared" si="245"/>
      </x:c>
      <x:c r="CZ27" s="110" t="str">
        <x:f t="shared" si="246"/>
      </x:c>
      <x:c r="DA27" s="110" t="str">
        <x:f t="shared" si="247"/>
      </x:c>
      <x:c r="DB27" s="110" t="str">
        <x:f t="shared" si="248"/>
      </x:c>
      <x:c r="DC27" s="110" t="str">
        <x:f t="shared" si="249"/>
      </x:c>
      <x:c r="DD27" s="110" t="str">
        <x:f t="shared" si="250"/>
      </x:c>
      <x:c r="DE27" s="110" t="str">
        <x:f t="shared" si="251"/>
      </x:c>
      <x:c r="DF27" s="110" t="str">
        <x:f t="shared" si="252"/>
      </x:c>
      <x:c r="DG27" s="110" t="str">
        <x:f t="shared" si="253"/>
      </x:c>
      <x:c r="DH27" s="110" t="str">
        <x:f t="shared" si="254"/>
      </x:c>
      <x:c r="DI27" s="110" t="str">
        <x:f t="shared" si="255"/>
      </x:c>
      <x:c r="DJ27" s="110" t="str">
        <x:f t="shared" si="256"/>
      </x:c>
      <x:c r="DK27" s="110" t="str">
        <x:f t="shared" si="257"/>
      </x:c>
      <x:c r="DL27" s="110" t="str">
        <x:f t="shared" si="258"/>
      </x:c>
      <x:c r="DM27" s="110" t="str">
        <x:f t="shared" si="259"/>
      </x:c>
      <x:c r="DN27" s="110" t="str">
        <x:f t="shared" si="260"/>
      </x:c>
      <x:c r="DO27" s="110" t="str">
        <x:f t="shared" si="261"/>
      </x:c>
      <x:c r="DP27" s="110" t="str">
        <x:f t="shared" si="262"/>
      </x:c>
      <x:c r="DQ27" s="110" t="str">
        <x:f t="shared" si="263"/>
      </x:c>
      <x:c r="DR27" s="110" t="str">
        <x:f t="shared" si="264"/>
      </x:c>
      <x:c r="DS27" s="110" t="str">
        <x:f t="shared" si="265"/>
      </x:c>
      <x:c r="DT27" s="110" t="str">
        <x:f t="shared" si="266"/>
      </x:c>
      <x:c r="DU27" s="110" t="str">
        <x:f t="shared" si="267"/>
      </x:c>
      <x:c r="DV27" s="110" t="str">
        <x:f t="shared" si="268"/>
      </x:c>
      <x:c r="DW27" s="110" t="str">
        <x:f t="shared" si="269"/>
      </x:c>
      <x:c r="DX27" s="110" t="str">
        <x:f t="shared" si="270"/>
      </x:c>
      <x:c r="DY27" s="110" t="str">
        <x:f t="shared" si="271"/>
      </x:c>
      <x:c r="DZ27" s="110" t="str">
        <x:f t="shared" si="272"/>
      </x:c>
      <x:c r="EA27" s="110" t="str">
        <x:f t="shared" si="273"/>
      </x:c>
      <x:c r="EB27" s="110" t="str">
        <x:f t="shared" si="274"/>
      </x:c>
      <x:c r="EC27" s="110" t="str">
        <x:f t="shared" si="275"/>
      </x:c>
      <x:c r="ED27" s="110" t="str">
        <x:f t="shared" si="276"/>
      </x:c>
      <x:c r="EE27" s="110" t="str">
        <x:f t="shared" si="277"/>
      </x:c>
      <x:c r="EF27" s="110" t="str">
        <x:f t="shared" si="278"/>
      </x:c>
      <x:c r="EG27" s="110" t="str">
        <x:f t="shared" si="279"/>
      </x:c>
      <x:c r="EH27" s="110" t="str">
        <x:f t="shared" si="280"/>
      </x:c>
      <x:c r="EI27" s="110" t="str">
        <x:f t="shared" si="281"/>
      </x:c>
      <x:c r="EJ27" s="110" t="str">
        <x:f t="shared" si="282"/>
      </x:c>
      <x:c r="EK27" s="110" t="str">
        <x:f t="shared" si="283"/>
      </x:c>
      <x:c r="EL27" s="110" t="str">
        <x:f t="shared" si="284"/>
      </x:c>
      <x:c r="EM27" s="110" t="str">
        <x:f t="shared" si="285"/>
      </x:c>
      <x:c r="EN27" s="110" t="str">
        <x:f t="shared" si="286"/>
      </x:c>
      <x:c r="EO27" s="110" t="str">
        <x:f t="shared" si="287"/>
      </x:c>
      <x:c r="EP27" s="110" t="str">
        <x:f t="shared" si="288"/>
      </x:c>
      <x:c r="EQ27" s="110" t="str">
        <x:f t="shared" si="289"/>
      </x:c>
      <x:c r="ER27" s="110" t="str">
        <x:f t="shared" si="290"/>
      </x:c>
      <x:c r="ES27" s="110" t="str">
        <x:f t="shared" si="291"/>
      </x:c>
      <x:c r="ET27" s="110" t="str">
        <x:f t="shared" si="292"/>
      </x:c>
      <x:c r="EU27" s="110" t="str">
        <x:f t="shared" si="293"/>
      </x:c>
      <x:c r="EV27" s="110" t="str">
        <x:f t="shared" si="294"/>
      </x:c>
      <x:c r="EW27" s="110" t="str">
        <x:f t="shared" si="295"/>
      </x:c>
      <x:c r="EX27" s="110" t="str">
        <x:f t="shared" si="296"/>
      </x:c>
      <x:c r="EY27" s="110" t="str">
        <x:f t="shared" si="297"/>
      </x:c>
      <x:c r="EZ27" s="110" t="str">
        <x:f t="shared" si="298"/>
      </x:c>
      <x:c r="FA27" s="110" t="str">
        <x:f t="shared" si="299"/>
      </x:c>
      <x:c r="FB27" t="n">
        <x:f>'07_Presupuesto'!J23-'14_Parametros'!$B$5+1</x:f>
        <x:v>23</x:v>
      </x:c>
      <x:c r="FC27" t="n">
        <x:f>'07_Presupuesto'!K23-'14_Parametros'!$B$5+1</x:f>
        <x:v>31</x:v>
      </x:c>
      <x:c r="FD27">
        <x:f t="shared" si="300"/>
        <x:v>9</x:v>
      </x:c>
    </x:row>
    <x:row r="28" ht="21" customHeight="1">
      <x:c r="B28" t="str">
        <x:f>'07A_Ppto_Comparado'!K27</x:f>
        <x:v>B.1.3.2</x:v>
      </x:c>
      <x:c r="C28" t="str">
        <x:f>'07A_Ppto_Comparado'!L27</x:f>
        <x:v>Ripio Compactado e=10cm</x:v>
      </x:c>
      <x:c r="D28" t="str">
        <x:f>'07A_Ppto_Comparado'!M27</x:f>
        <x:v>M3</x:v>
      </x:c>
      <x:c r="E28" s="90" t="n">
        <x:f>'07A_Ppto_Comparado'!N27</x:f>
        <x:v>9.324</x:v>
      </x:c>
      <x:c r="F28" s="90" t="n">
        <x:f>'07A_Ppto_Comparado'!O27</x:f>
        <x:v>57499.99999999999</x:v>
      </x:c>
      <x:c r="G28" s="90" t="n">
        <x:f>'07A_Ppto_Comparado'!P27</x:f>
        <x:v>536129.9999999999</x:v>
      </x:c>
      <x:c r="H28" s="90" t="str">
        <x:f t="shared" si="151"/>
      </x:c>
      <x:c r="I28" s="90" t="str">
        <x:f t="shared" si="1"/>
      </x:c>
      <x:c r="J28" s="90" t="str">
        <x:f t="shared" si="152"/>
      </x:c>
      <x:c r="K28" s="90" t="str">
        <x:f t="shared" si="153"/>
      </x:c>
      <x:c r="L28" s="90" t="str">
        <x:f t="shared" si="154"/>
      </x:c>
      <x:c r="M28" s="90" t="str">
        <x:f t="shared" si="155"/>
      </x:c>
      <x:c r="N28" s="90" t="str">
        <x:f t="shared" si="156"/>
      </x:c>
      <x:c r="O28" s="90" t="str">
        <x:f t="shared" si="157"/>
      </x:c>
      <x:c r="P28" s="90" t="str">
        <x:f t="shared" si="158"/>
      </x:c>
      <x:c r="Q28" s="90" t="str">
        <x:f t="shared" si="159"/>
      </x:c>
      <x:c r="R28" s="90" t="str">
        <x:f t="shared" si="160"/>
      </x:c>
      <x:c r="S28" s="90" t="str">
        <x:f t="shared" si="161"/>
      </x:c>
      <x:c r="T28" s="90" t="str">
        <x:f t="shared" si="162"/>
      </x:c>
      <x:c r="U28" s="90" t="str">
        <x:f t="shared" si="163"/>
      </x:c>
      <x:c r="V28" s="90" t="str">
        <x:f t="shared" si="164"/>
      </x:c>
      <x:c r="W28" s="90" t="str">
        <x:f t="shared" si="165"/>
      </x:c>
      <x:c r="X28" s="90" t="str">
        <x:f t="shared" si="166"/>
      </x:c>
      <x:c r="Y28" s="90" t="str">
        <x:f t="shared" si="167"/>
      </x:c>
      <x:c r="Z28" s="90" t="str">
        <x:f t="shared" si="168"/>
      </x:c>
      <x:c r="AA28" s="90" t="str">
        <x:f t="shared" si="169"/>
      </x:c>
      <x:c r="AB28" s="90" t="str">
        <x:f t="shared" si="170"/>
      </x:c>
      <x:c r="AC28" s="90" t="str">
        <x:f t="shared" si="171"/>
      </x:c>
      <x:c r="AD28" s="90">
        <x:f t="shared" si="172"/>
        <x:v>59569.999999999985</x:v>
      </x:c>
      <x:c r="AE28" s="90">
        <x:f t="shared" si="173"/>
        <x:v>59569.999999999985</x:v>
      </x:c>
      <x:c r="AF28" s="90">
        <x:f t="shared" si="174"/>
        <x:v>59569.999999999985</x:v>
      </x:c>
      <x:c r="AG28" s="90">
        <x:f t="shared" si="175"/>
        <x:v>59569.999999999985</x:v>
      </x:c>
      <x:c r="AH28" s="90">
        <x:f t="shared" si="176"/>
        <x:v>59569.999999999985</x:v>
      </x:c>
      <x:c r="AI28" s="90">
        <x:f t="shared" si="177"/>
        <x:v>59569.999999999985</x:v>
      </x:c>
      <x:c r="AJ28" s="90">
        <x:f t="shared" si="178"/>
        <x:v>59569.999999999985</x:v>
      </x:c>
      <x:c r="AK28" s="90">
        <x:f t="shared" si="179"/>
        <x:v>59569.999999999985</x:v>
      </x:c>
      <x:c r="AL28" s="90">
        <x:f t="shared" si="180"/>
        <x:v>59569.999999999985</x:v>
      </x:c>
      <x:c r="AM28" s="90" t="str">
        <x:f t="shared" si="181"/>
      </x:c>
      <x:c r="AN28" s="90" t="str">
        <x:f t="shared" si="182"/>
      </x:c>
      <x:c r="AO28" s="90" t="str">
        <x:f t="shared" si="183"/>
      </x:c>
      <x:c r="AP28" s="90" t="str">
        <x:f t="shared" si="184"/>
      </x:c>
      <x:c r="AQ28" s="90" t="str">
        <x:f t="shared" si="185"/>
      </x:c>
      <x:c r="AR28" s="90" t="str">
        <x:f t="shared" si="186"/>
      </x:c>
      <x:c r="AS28" s="90" t="str">
        <x:f t="shared" si="187"/>
      </x:c>
      <x:c r="AT28" s="90" t="str">
        <x:f t="shared" si="188"/>
      </x:c>
      <x:c r="AU28" s="90" t="str">
        <x:f t="shared" si="189"/>
      </x:c>
      <x:c r="AV28" s="90" t="str">
        <x:f t="shared" si="190"/>
      </x:c>
      <x:c r="AW28" s="90" t="str">
        <x:f t="shared" si="191"/>
      </x:c>
      <x:c r="AX28" s="90" t="str">
        <x:f t="shared" si="192"/>
      </x:c>
      <x:c r="AY28" s="90" t="str">
        <x:f t="shared" si="193"/>
      </x:c>
      <x:c r="AZ28" s="90" t="str">
        <x:f t="shared" si="194"/>
      </x:c>
      <x:c r="BA28" s="90" t="str">
        <x:f t="shared" si="195"/>
      </x:c>
      <x:c r="BB28" s="90" t="str">
        <x:f t="shared" si="196"/>
      </x:c>
      <x:c r="BC28" s="90" t="str">
        <x:f t="shared" si="197"/>
      </x:c>
      <x:c r="BD28" s="90" t="str">
        <x:f t="shared" si="198"/>
      </x:c>
      <x:c r="BE28" s="90" t="str">
        <x:f t="shared" si="199"/>
      </x:c>
      <x:c r="BF28" s="90" t="str">
        <x:f t="shared" si="200"/>
      </x:c>
      <x:c r="BG28" s="90" t="str">
        <x:f t="shared" si="201"/>
      </x:c>
      <x:c r="BH28" s="90" t="str">
        <x:f t="shared" si="202"/>
      </x:c>
      <x:c r="BI28" s="90" t="str">
        <x:f t="shared" si="203"/>
      </x:c>
      <x:c r="BJ28" s="90" t="str">
        <x:f t="shared" si="204"/>
      </x:c>
      <x:c r="BK28" s="90" t="str">
        <x:f t="shared" si="205"/>
      </x:c>
      <x:c r="BL28" s="90" t="str">
        <x:f t="shared" si="206"/>
      </x:c>
      <x:c r="BM28" s="90" t="str">
        <x:f t="shared" si="207"/>
      </x:c>
      <x:c r="BN28" s="90" t="str">
        <x:f t="shared" si="208"/>
      </x:c>
      <x:c r="BO28" s="90" t="str">
        <x:f t="shared" si="209"/>
      </x:c>
      <x:c r="BP28" s="90" t="str">
        <x:f t="shared" si="210"/>
      </x:c>
      <x:c r="BQ28" s="90" t="str">
        <x:f t="shared" si="211"/>
      </x:c>
      <x:c r="BR28" s="90" t="str">
        <x:f t="shared" si="212"/>
      </x:c>
      <x:c r="BS28" s="90" t="str">
        <x:f t="shared" si="213"/>
      </x:c>
      <x:c r="BT28" s="90" t="str">
        <x:f t="shared" si="214"/>
      </x:c>
      <x:c r="BU28" s="90" t="str">
        <x:f t="shared" si="215"/>
      </x:c>
      <x:c r="BV28" s="90" t="str">
        <x:f t="shared" si="216"/>
      </x:c>
      <x:c r="BW28" s="90" t="str">
        <x:f t="shared" si="217"/>
      </x:c>
      <x:c r="BX28" s="90" t="str">
        <x:f t="shared" si="218"/>
      </x:c>
      <x:c r="BY28" s="90" t="str">
        <x:f t="shared" si="219"/>
      </x:c>
      <x:c r="BZ28" s="90" t="str">
        <x:f t="shared" si="220"/>
      </x:c>
      <x:c r="CA28" s="90" t="str">
        <x:f t="shared" si="221"/>
      </x:c>
      <x:c r="CB28" s="90" t="str">
        <x:f t="shared" si="222"/>
      </x:c>
      <x:c r="CC28" s="90" t="str">
        <x:f t="shared" si="223"/>
      </x:c>
      <x:c r="CD28" s="90" t="str">
        <x:f t="shared" si="224"/>
      </x:c>
      <x:c r="CE28" s="90" t="str">
        <x:f t="shared" si="225"/>
      </x:c>
      <x:c r="CF28" s="90" t="str">
        <x:f t="shared" si="226"/>
      </x:c>
      <x:c r="CG28" s="90" t="str">
        <x:f t="shared" si="227"/>
      </x:c>
      <x:c r="CH28" s="90" t="str">
        <x:f t="shared" si="228"/>
      </x:c>
      <x:c r="CI28" s="90" t="str">
        <x:f t="shared" si="229"/>
      </x:c>
      <x:c r="CJ28" s="90" t="str">
        <x:f t="shared" si="230"/>
      </x:c>
      <x:c r="CK28" s="90" t="str">
        <x:f t="shared" si="231"/>
      </x:c>
      <x:c r="CL28" s="90" t="str">
        <x:f t="shared" si="232"/>
      </x:c>
      <x:c r="CM28" s="90" t="str">
        <x:f t="shared" si="233"/>
      </x:c>
      <x:c r="CN28" s="90" t="str">
        <x:f t="shared" si="234"/>
      </x:c>
      <x:c r="CO28" s="90" t="str">
        <x:f t="shared" si="235"/>
      </x:c>
      <x:c r="CP28" s="90" t="str">
        <x:f t="shared" si="236"/>
      </x:c>
      <x:c r="CQ28" s="90" t="str">
        <x:f t="shared" si="237"/>
      </x:c>
      <x:c r="CR28" s="90" t="str">
        <x:f t="shared" si="238"/>
      </x:c>
      <x:c r="CS28" s="90" t="str">
        <x:f t="shared" si="239"/>
      </x:c>
      <x:c r="CT28" s="90" t="str">
        <x:f t="shared" si="240"/>
      </x:c>
      <x:c r="CU28" s="90" t="str">
        <x:f t="shared" si="241"/>
      </x:c>
      <x:c r="CV28" s="90" t="str">
        <x:f t="shared" si="242"/>
      </x:c>
      <x:c r="CW28" s="90" t="str">
        <x:f t="shared" si="243"/>
      </x:c>
      <x:c r="CX28" s="90" t="str">
        <x:f t="shared" si="244"/>
      </x:c>
      <x:c r="CY28" s="90" t="str">
        <x:f t="shared" si="245"/>
      </x:c>
      <x:c r="CZ28" s="90" t="str">
        <x:f t="shared" si="246"/>
      </x:c>
      <x:c r="DA28" s="90" t="str">
        <x:f t="shared" si="247"/>
      </x:c>
      <x:c r="DB28" s="90" t="str">
        <x:f t="shared" si="248"/>
      </x:c>
      <x:c r="DC28" s="90" t="str">
        <x:f t="shared" si="249"/>
      </x:c>
      <x:c r="DD28" s="90" t="str">
        <x:f t="shared" si="250"/>
      </x:c>
      <x:c r="DE28" s="90" t="str">
        <x:f t="shared" si="251"/>
      </x:c>
      <x:c r="DF28" s="90" t="str">
        <x:f t="shared" si="252"/>
      </x:c>
      <x:c r="DG28" s="90" t="str">
        <x:f t="shared" si="253"/>
      </x:c>
      <x:c r="DH28" s="90" t="str">
        <x:f t="shared" si="254"/>
      </x:c>
      <x:c r="DI28" s="90" t="str">
        <x:f t="shared" si="255"/>
      </x:c>
      <x:c r="DJ28" s="90" t="str">
        <x:f t="shared" si="256"/>
      </x:c>
      <x:c r="DK28" s="90" t="str">
        <x:f t="shared" si="257"/>
      </x:c>
      <x:c r="DL28" s="90" t="str">
        <x:f t="shared" si="258"/>
      </x:c>
      <x:c r="DM28" s="90" t="str">
        <x:f t="shared" si="259"/>
      </x:c>
      <x:c r="DN28" s="90" t="str">
        <x:f t="shared" si="260"/>
      </x:c>
      <x:c r="DO28" s="90" t="str">
        <x:f t="shared" si="261"/>
      </x:c>
      <x:c r="DP28" s="90" t="str">
        <x:f t="shared" si="262"/>
      </x:c>
      <x:c r="DQ28" s="90" t="str">
        <x:f t="shared" si="263"/>
      </x:c>
      <x:c r="DR28" s="90" t="str">
        <x:f t="shared" si="264"/>
      </x:c>
      <x:c r="DS28" s="90" t="str">
        <x:f t="shared" si="265"/>
      </x:c>
      <x:c r="DT28" s="90" t="str">
        <x:f t="shared" si="266"/>
      </x:c>
      <x:c r="DU28" s="90" t="str">
        <x:f t="shared" si="267"/>
      </x:c>
      <x:c r="DV28" s="90" t="str">
        <x:f t="shared" si="268"/>
      </x:c>
      <x:c r="DW28" s="90" t="str">
        <x:f t="shared" si="269"/>
      </x:c>
      <x:c r="DX28" s="90" t="str">
        <x:f t="shared" si="270"/>
      </x:c>
      <x:c r="DY28" s="90" t="str">
        <x:f t="shared" si="271"/>
      </x:c>
      <x:c r="DZ28" s="90" t="str">
        <x:f t="shared" si="272"/>
      </x:c>
      <x:c r="EA28" s="90" t="str">
        <x:f t="shared" si="273"/>
      </x:c>
      <x:c r="EB28" s="90" t="str">
        <x:f t="shared" si="274"/>
      </x:c>
      <x:c r="EC28" s="90" t="str">
        <x:f t="shared" si="275"/>
      </x:c>
      <x:c r="ED28" s="90" t="str">
        <x:f t="shared" si="276"/>
      </x:c>
      <x:c r="EE28" s="90" t="str">
        <x:f t="shared" si="277"/>
      </x:c>
      <x:c r="EF28" s="90" t="str">
        <x:f t="shared" si="278"/>
      </x:c>
      <x:c r="EG28" s="90" t="str">
        <x:f t="shared" si="279"/>
      </x:c>
      <x:c r="EH28" s="90" t="str">
        <x:f t="shared" si="280"/>
      </x:c>
      <x:c r="EI28" s="90" t="str">
        <x:f t="shared" si="281"/>
      </x:c>
      <x:c r="EJ28" s="90" t="str">
        <x:f t="shared" si="282"/>
      </x:c>
      <x:c r="EK28" s="90" t="str">
        <x:f t="shared" si="283"/>
      </x:c>
      <x:c r="EL28" s="90" t="str">
        <x:f t="shared" si="284"/>
      </x:c>
      <x:c r="EM28" s="90" t="str">
        <x:f t="shared" si="285"/>
      </x:c>
      <x:c r="EN28" s="90" t="str">
        <x:f t="shared" si="286"/>
      </x:c>
      <x:c r="EO28" s="90" t="str">
        <x:f t="shared" si="287"/>
      </x:c>
      <x:c r="EP28" s="90" t="str">
        <x:f t="shared" si="288"/>
      </x:c>
      <x:c r="EQ28" s="90" t="str">
        <x:f t="shared" si="289"/>
      </x:c>
      <x:c r="ER28" s="90" t="str">
        <x:f t="shared" si="290"/>
      </x:c>
      <x:c r="ES28" s="90" t="str">
        <x:f t="shared" si="291"/>
      </x:c>
      <x:c r="ET28" s="90" t="str">
        <x:f t="shared" si="292"/>
      </x:c>
      <x:c r="EU28" s="90" t="str">
        <x:f t="shared" si="293"/>
      </x:c>
      <x:c r="EV28" s="90" t="str">
        <x:f t="shared" si="294"/>
      </x:c>
      <x:c r="EW28" s="90" t="str">
        <x:f t="shared" si="295"/>
      </x:c>
      <x:c r="EX28" s="90" t="str">
        <x:f t="shared" si="296"/>
      </x:c>
      <x:c r="EY28" s="90" t="str">
        <x:f t="shared" si="297"/>
      </x:c>
      <x:c r="EZ28" s="90" t="str">
        <x:f t="shared" si="298"/>
      </x:c>
      <x:c r="FA28" s="90" t="str">
        <x:f t="shared" si="299"/>
      </x:c>
      <x:c r="FB28" t="n">
        <x:f>'07_Presupuesto'!J24-'14_Parametros'!$B$5+1</x:f>
        <x:v>23</x:v>
      </x:c>
      <x:c r="FC28" t="n">
        <x:f>'07_Presupuesto'!K24-'14_Parametros'!$B$5+1</x:f>
        <x:v>31</x:v>
      </x:c>
      <x:c r="FD28">
        <x:f t="shared" si="300"/>
        <x:v>9</x:v>
      </x:c>
    </x:row>
    <x:row r="29" ht="21" customHeight="1">
      <x:c r="B29" s="109" t="str">
        <x:f>'07A_Ppto_Comparado'!K28</x:f>
        <x:v>B.1.3.3</x:v>
      </x:c>
      <x:c r="C29" s="109" t="str">
        <x:f>'07A_Ppto_Comparado'!L28</x:f>
        <x:v>Polietileno e=0,15mm</x:v>
      </x:c>
      <x:c r="D29" s="109" t="str">
        <x:f>'07A_Ppto_Comparado'!M28</x:f>
        <x:v>M2</x:v>
      </x:c>
      <x:c r="E29" s="110" t="n">
        <x:f>'07A_Ppto_Comparado'!N28</x:f>
        <x:v>93.24</x:v>
      </x:c>
      <x:c r="F29" s="110" t="n">
        <x:f>'07A_Ppto_Comparado'!O28</x:f>
        <x:v>2249.9999999999995</x:v>
      </x:c>
      <x:c r="G29" s="110" t="n">
        <x:f>'07A_Ppto_Comparado'!P28</x:f>
        <x:v>209789.99999999994</x:v>
      </x:c>
      <x:c r="H29" s="110" t="str">
        <x:f t="shared" si="151"/>
      </x:c>
      <x:c r="I29" s="110" t="str">
        <x:f t="shared" si="1"/>
      </x:c>
      <x:c r="J29" s="110" t="str">
        <x:f t="shared" si="152"/>
      </x:c>
      <x:c r="K29" s="110" t="str">
        <x:f t="shared" si="153"/>
      </x:c>
      <x:c r="L29" s="110" t="str">
        <x:f t="shared" si="154"/>
      </x:c>
      <x:c r="M29" s="110" t="str">
        <x:f t="shared" si="155"/>
      </x:c>
      <x:c r="N29" s="110" t="str">
        <x:f t="shared" si="156"/>
      </x:c>
      <x:c r="O29" s="110" t="str">
        <x:f t="shared" si="157"/>
      </x:c>
      <x:c r="P29" s="110" t="str">
        <x:f t="shared" si="158"/>
      </x:c>
      <x:c r="Q29" s="110" t="str">
        <x:f t="shared" si="159"/>
      </x:c>
      <x:c r="R29" s="110" t="str">
        <x:f t="shared" si="160"/>
      </x:c>
      <x:c r="S29" s="110" t="str">
        <x:f t="shared" si="161"/>
      </x:c>
      <x:c r="T29" s="110" t="str">
        <x:f t="shared" si="162"/>
      </x:c>
      <x:c r="U29" s="110" t="str">
        <x:f t="shared" si="163"/>
      </x:c>
      <x:c r="V29" s="110" t="str">
        <x:f t="shared" si="164"/>
      </x:c>
      <x:c r="W29" s="110" t="str">
        <x:f t="shared" si="165"/>
      </x:c>
      <x:c r="X29" s="110" t="str">
        <x:f t="shared" si="166"/>
      </x:c>
      <x:c r="Y29" s="110" t="str">
        <x:f t="shared" si="167"/>
      </x:c>
      <x:c r="Z29" s="110" t="str">
        <x:f t="shared" si="168"/>
      </x:c>
      <x:c r="AA29" s="110" t="str">
        <x:f t="shared" si="169"/>
      </x:c>
      <x:c r="AB29" s="110" t="str">
        <x:f t="shared" si="170"/>
      </x:c>
      <x:c r="AC29" s="110" t="str">
        <x:f t="shared" si="171"/>
      </x:c>
      <x:c r="AD29" s="110" t="str">
        <x:f t="shared" si="172"/>
      </x:c>
      <x:c r="AE29" s="110" t="str">
        <x:f t="shared" si="173"/>
      </x:c>
      <x:c r="AF29" s="110" t="str">
        <x:f t="shared" si="174"/>
      </x:c>
      <x:c r="AG29" s="110" t="str">
        <x:f t="shared" si="175"/>
      </x:c>
      <x:c r="AH29" s="110" t="str">
        <x:f t="shared" si="176"/>
      </x:c>
      <x:c r="AI29" s="110" t="str">
        <x:f t="shared" si="177"/>
      </x:c>
      <x:c r="AJ29" s="110" t="str">
        <x:f t="shared" si="178"/>
      </x:c>
      <x:c r="AK29" s="110" t="str">
        <x:f t="shared" si="179"/>
      </x:c>
      <x:c r="AL29" s="110" t="str">
        <x:f t="shared" si="180"/>
      </x:c>
      <x:c r="AM29" s="110" t="str">
        <x:f t="shared" si="181"/>
      </x:c>
      <x:c r="AN29" s="110" t="str">
        <x:f t="shared" si="182"/>
      </x:c>
      <x:c r="AO29" s="110" t="str">
        <x:f t="shared" si="183"/>
      </x:c>
      <x:c r="AP29" s="110" t="str">
        <x:f t="shared" si="184"/>
      </x:c>
      <x:c r="AQ29" s="110" t="str">
        <x:f t="shared" si="185"/>
      </x:c>
      <x:c r="AR29" s="110" t="str">
        <x:f t="shared" si="186"/>
      </x:c>
      <x:c r="AS29" s="110" t="str">
        <x:f t="shared" si="187"/>
      </x:c>
      <x:c r="AT29" s="110" t="str">
        <x:f t="shared" si="188"/>
      </x:c>
      <x:c r="AU29" s="110" t="str">
        <x:f t="shared" si="189"/>
      </x:c>
      <x:c r="AV29" s="110" t="str">
        <x:f t="shared" si="190"/>
      </x:c>
      <x:c r="AW29" s="110" t="str">
        <x:f t="shared" si="191"/>
      </x:c>
      <x:c r="AX29" s="110" t="str">
        <x:f t="shared" si="192"/>
      </x:c>
      <x:c r="AY29" s="110" t="str">
        <x:f t="shared" si="193"/>
      </x:c>
      <x:c r="AZ29" s="110" t="str">
        <x:f t="shared" si="194"/>
      </x:c>
      <x:c r="BA29" s="110" t="str">
        <x:f t="shared" si="195"/>
      </x:c>
      <x:c r="BB29" s="110" t="str">
        <x:f t="shared" si="196"/>
      </x:c>
      <x:c r="BC29" s="110" t="str">
        <x:f t="shared" si="197"/>
      </x:c>
      <x:c r="BD29" s="110" t="str">
        <x:f t="shared" si="198"/>
      </x:c>
      <x:c r="BE29" s="110">
        <x:f t="shared" si="199"/>
        <x:v>17482.499999999996</x:v>
      </x:c>
      <x:c r="BF29" s="110">
        <x:f t="shared" si="200"/>
        <x:v>17482.499999999996</x:v>
      </x:c>
      <x:c r="BG29" s="110">
        <x:f t="shared" si="201"/>
        <x:v>17482.499999999996</x:v>
      </x:c>
      <x:c r="BH29" s="110">
        <x:f t="shared" si="202"/>
        <x:v>17482.499999999996</x:v>
      </x:c>
      <x:c r="BI29" s="110">
        <x:f t="shared" si="203"/>
        <x:v>17482.499999999996</x:v>
      </x:c>
      <x:c r="BJ29" s="110">
        <x:f t="shared" si="204"/>
        <x:v>17482.499999999996</x:v>
      </x:c>
      <x:c r="BK29" s="110">
        <x:f t="shared" si="205"/>
        <x:v>17482.499999999996</x:v>
      </x:c>
      <x:c r="BL29" s="110">
        <x:f t="shared" si="206"/>
        <x:v>17482.499999999996</x:v>
      </x:c>
      <x:c r="BM29" s="110">
        <x:f t="shared" si="207"/>
        <x:v>17482.499999999996</x:v>
      </x:c>
      <x:c r="BN29" s="110">
        <x:f t="shared" si="208"/>
        <x:v>17482.499999999996</x:v>
      </x:c>
      <x:c r="BO29" s="110">
        <x:f t="shared" si="209"/>
        <x:v>17482.499999999996</x:v>
      </x:c>
      <x:c r="BP29" s="110">
        <x:f t="shared" si="210"/>
        <x:v>17482.499999999996</x:v>
      </x:c>
      <x:c r="BQ29" s="110" t="str">
        <x:f t="shared" si="211"/>
      </x:c>
      <x:c r="BR29" s="110" t="str">
        <x:f t="shared" si="212"/>
      </x:c>
      <x:c r="BS29" s="110" t="str">
        <x:f t="shared" si="213"/>
      </x:c>
      <x:c r="BT29" s="110" t="str">
        <x:f t="shared" si="214"/>
      </x:c>
      <x:c r="BU29" s="110" t="str">
        <x:f t="shared" si="215"/>
      </x:c>
      <x:c r="BV29" s="110" t="str">
        <x:f t="shared" si="216"/>
      </x:c>
      <x:c r="BW29" s="110" t="str">
        <x:f t="shared" si="217"/>
      </x:c>
      <x:c r="BX29" s="110" t="str">
        <x:f t="shared" si="218"/>
      </x:c>
      <x:c r="BY29" s="110" t="str">
        <x:f t="shared" si="219"/>
      </x:c>
      <x:c r="BZ29" s="110" t="str">
        <x:f t="shared" si="220"/>
      </x:c>
      <x:c r="CA29" s="110" t="str">
        <x:f t="shared" si="221"/>
      </x:c>
      <x:c r="CB29" s="110" t="str">
        <x:f t="shared" si="222"/>
      </x:c>
      <x:c r="CC29" s="110" t="str">
        <x:f t="shared" si="223"/>
      </x:c>
      <x:c r="CD29" s="110" t="str">
        <x:f t="shared" si="224"/>
      </x:c>
      <x:c r="CE29" s="110" t="str">
        <x:f t="shared" si="225"/>
      </x:c>
      <x:c r="CF29" s="110" t="str">
        <x:f t="shared" si="226"/>
      </x:c>
      <x:c r="CG29" s="110" t="str">
        <x:f t="shared" si="227"/>
      </x:c>
      <x:c r="CH29" s="110" t="str">
        <x:f t="shared" si="228"/>
      </x:c>
      <x:c r="CI29" s="110" t="str">
        <x:f t="shared" si="229"/>
      </x:c>
      <x:c r="CJ29" s="110" t="str">
        <x:f t="shared" si="230"/>
      </x:c>
      <x:c r="CK29" s="110" t="str">
        <x:f t="shared" si="231"/>
      </x:c>
      <x:c r="CL29" s="110" t="str">
        <x:f t="shared" si="232"/>
      </x:c>
      <x:c r="CM29" s="110" t="str">
        <x:f t="shared" si="233"/>
      </x:c>
      <x:c r="CN29" s="110" t="str">
        <x:f t="shared" si="234"/>
      </x:c>
      <x:c r="CO29" s="110" t="str">
        <x:f t="shared" si="235"/>
      </x:c>
      <x:c r="CP29" s="110" t="str">
        <x:f t="shared" si="236"/>
      </x:c>
      <x:c r="CQ29" s="110" t="str">
        <x:f t="shared" si="237"/>
      </x:c>
      <x:c r="CR29" s="110" t="str">
        <x:f t="shared" si="238"/>
      </x:c>
      <x:c r="CS29" s="110" t="str">
        <x:f t="shared" si="239"/>
      </x:c>
      <x:c r="CT29" s="110" t="str">
        <x:f t="shared" si="240"/>
      </x:c>
      <x:c r="CU29" s="110" t="str">
        <x:f t="shared" si="241"/>
      </x:c>
      <x:c r="CV29" s="110" t="str">
        <x:f t="shared" si="242"/>
      </x:c>
      <x:c r="CW29" s="110" t="str">
        <x:f t="shared" si="243"/>
      </x:c>
      <x:c r="CX29" s="110" t="str">
        <x:f t="shared" si="244"/>
      </x:c>
      <x:c r="CY29" s="110" t="str">
        <x:f t="shared" si="245"/>
      </x:c>
      <x:c r="CZ29" s="110" t="str">
        <x:f t="shared" si="246"/>
      </x:c>
      <x:c r="DA29" s="110" t="str">
        <x:f t="shared" si="247"/>
      </x:c>
      <x:c r="DB29" s="110" t="str">
        <x:f t="shared" si="248"/>
      </x:c>
      <x:c r="DC29" s="110" t="str">
        <x:f t="shared" si="249"/>
      </x:c>
      <x:c r="DD29" s="110" t="str">
        <x:f t="shared" si="250"/>
      </x:c>
      <x:c r="DE29" s="110" t="str">
        <x:f t="shared" si="251"/>
      </x:c>
      <x:c r="DF29" s="110" t="str">
        <x:f t="shared" si="252"/>
      </x:c>
      <x:c r="DG29" s="110" t="str">
        <x:f t="shared" si="253"/>
      </x:c>
      <x:c r="DH29" s="110" t="str">
        <x:f t="shared" si="254"/>
      </x:c>
      <x:c r="DI29" s="110" t="str">
        <x:f t="shared" si="255"/>
      </x:c>
      <x:c r="DJ29" s="110" t="str">
        <x:f t="shared" si="256"/>
      </x:c>
      <x:c r="DK29" s="110" t="str">
        <x:f t="shared" si="257"/>
      </x:c>
      <x:c r="DL29" s="110" t="str">
        <x:f t="shared" si="258"/>
      </x:c>
      <x:c r="DM29" s="110" t="str">
        <x:f t="shared" si="259"/>
      </x:c>
      <x:c r="DN29" s="110" t="str">
        <x:f t="shared" si="260"/>
      </x:c>
      <x:c r="DO29" s="110" t="str">
        <x:f t="shared" si="261"/>
      </x:c>
      <x:c r="DP29" s="110" t="str">
        <x:f t="shared" si="262"/>
      </x:c>
      <x:c r="DQ29" s="110" t="str">
        <x:f t="shared" si="263"/>
      </x:c>
      <x:c r="DR29" s="110" t="str">
        <x:f t="shared" si="264"/>
      </x:c>
      <x:c r="DS29" s="110" t="str">
        <x:f t="shared" si="265"/>
      </x:c>
      <x:c r="DT29" s="110" t="str">
        <x:f t="shared" si="266"/>
      </x:c>
      <x:c r="DU29" s="110" t="str">
        <x:f t="shared" si="267"/>
      </x:c>
      <x:c r="DV29" s="110" t="str">
        <x:f t="shared" si="268"/>
      </x:c>
      <x:c r="DW29" s="110" t="str">
        <x:f t="shared" si="269"/>
      </x:c>
      <x:c r="DX29" s="110" t="str">
        <x:f t="shared" si="270"/>
      </x:c>
      <x:c r="DY29" s="110" t="str">
        <x:f t="shared" si="271"/>
      </x:c>
      <x:c r="DZ29" s="110" t="str">
        <x:f t="shared" si="272"/>
      </x:c>
      <x:c r="EA29" s="110" t="str">
        <x:f t="shared" si="273"/>
      </x:c>
      <x:c r="EB29" s="110" t="str">
        <x:f t="shared" si="274"/>
      </x:c>
      <x:c r="EC29" s="110" t="str">
        <x:f t="shared" si="275"/>
      </x:c>
      <x:c r="ED29" s="110" t="str">
        <x:f t="shared" si="276"/>
      </x:c>
      <x:c r="EE29" s="110" t="str">
        <x:f t="shared" si="277"/>
      </x:c>
      <x:c r="EF29" s="110" t="str">
        <x:f t="shared" si="278"/>
      </x:c>
      <x:c r="EG29" s="110" t="str">
        <x:f t="shared" si="279"/>
      </x:c>
      <x:c r="EH29" s="110" t="str">
        <x:f t="shared" si="280"/>
      </x:c>
      <x:c r="EI29" s="110" t="str">
        <x:f t="shared" si="281"/>
      </x:c>
      <x:c r="EJ29" s="110" t="str">
        <x:f t="shared" si="282"/>
      </x:c>
      <x:c r="EK29" s="110" t="str">
        <x:f t="shared" si="283"/>
      </x:c>
      <x:c r="EL29" s="110" t="str">
        <x:f t="shared" si="284"/>
      </x:c>
      <x:c r="EM29" s="110" t="str">
        <x:f t="shared" si="285"/>
      </x:c>
      <x:c r="EN29" s="110" t="str">
        <x:f t="shared" si="286"/>
      </x:c>
      <x:c r="EO29" s="110" t="str">
        <x:f t="shared" si="287"/>
      </x:c>
      <x:c r="EP29" s="110" t="str">
        <x:f t="shared" si="288"/>
      </x:c>
      <x:c r="EQ29" s="110" t="str">
        <x:f t="shared" si="289"/>
      </x:c>
      <x:c r="ER29" s="110" t="str">
        <x:f t="shared" si="290"/>
      </x:c>
      <x:c r="ES29" s="110" t="str">
        <x:f t="shared" si="291"/>
      </x:c>
      <x:c r="ET29" s="110" t="str">
        <x:f t="shared" si="292"/>
      </x:c>
      <x:c r="EU29" s="110" t="str">
        <x:f t="shared" si="293"/>
      </x:c>
      <x:c r="EV29" s="110" t="str">
        <x:f t="shared" si="294"/>
      </x:c>
      <x:c r="EW29" s="110" t="str">
        <x:f t="shared" si="295"/>
      </x:c>
      <x:c r="EX29" s="110" t="str">
        <x:f t="shared" si="296"/>
      </x:c>
      <x:c r="EY29" s="110" t="str">
        <x:f t="shared" si="297"/>
      </x:c>
      <x:c r="EZ29" s="110" t="str">
        <x:f t="shared" si="298"/>
      </x:c>
      <x:c r="FA29" s="110" t="str">
        <x:f t="shared" si="299"/>
      </x:c>
      <x:c r="FB29" t="n">
        <x:f>'07_Presupuesto'!J25-'14_Parametros'!$B$5+1</x:f>
        <x:v>50</x:v>
      </x:c>
      <x:c r="FC29" t="n">
        <x:f>'07_Presupuesto'!K25-'14_Parametros'!$B$5+1</x:f>
        <x:v>61</x:v>
      </x:c>
      <x:c r="FD29">
        <x:f t="shared" si="300"/>
        <x:v>12</x:v>
      </x:c>
    </x:row>
    <x:row r="30" ht="21" customHeight="1">
      <x:c r="B30" t="str">
        <x:f>'07A_Ppto_Comparado'!K29</x:f>
        <x:v>B.1.3.4</x:v>
      </x:c>
      <x:c r="C30" t="str">
        <x:f>'07A_Ppto_Comparado'!L29</x:f>
        <x:v>Radier e=10cm</x:v>
      </x:c>
      <x:c r="D30" t="str">
        <x:f>'07A_Ppto_Comparado'!M29</x:f>
        <x:v>M2</x:v>
      </x:c>
      <x:c r="E30" s="90" t="n">
        <x:f>'07A_Ppto_Comparado'!N29</x:f>
        <x:v>93.24</x:v>
      </x:c>
      <x:c r="F30" s="90" t="n">
        <x:f>'07A_Ppto_Comparado'!O29</x:f>
        <x:v>24749.999999999996</x:v>
      </x:c>
      <x:c r="G30" s="90" t="n">
        <x:f>'07A_Ppto_Comparado'!P29</x:f>
        <x:v>2307689.9999999995</x:v>
      </x:c>
      <x:c r="H30" s="90" t="str">
        <x:f t="shared" si="151"/>
      </x:c>
      <x:c r="I30" s="90" t="str">
        <x:f t="shared" si="1"/>
      </x:c>
      <x:c r="J30" s="90" t="str">
        <x:f t="shared" si="152"/>
      </x:c>
      <x:c r="K30" s="90" t="str">
        <x:f t="shared" si="153"/>
      </x:c>
      <x:c r="L30" s="90" t="str">
        <x:f t="shared" si="154"/>
      </x:c>
      <x:c r="M30" s="90" t="str">
        <x:f t="shared" si="155"/>
      </x:c>
      <x:c r="N30" s="90" t="str">
        <x:f t="shared" si="156"/>
      </x:c>
      <x:c r="O30" s="90" t="str">
        <x:f t="shared" si="157"/>
      </x:c>
      <x:c r="P30" s="90" t="str">
        <x:f t="shared" si="158"/>
      </x:c>
      <x:c r="Q30" s="90" t="str">
        <x:f t="shared" si="159"/>
      </x:c>
      <x:c r="R30" s="90" t="str">
        <x:f t="shared" si="160"/>
      </x:c>
      <x:c r="S30" s="90" t="str">
        <x:f t="shared" si="161"/>
      </x:c>
      <x:c r="T30" s="90" t="str">
        <x:f t="shared" si="162"/>
      </x:c>
      <x:c r="U30" s="90" t="str">
        <x:f t="shared" si="163"/>
      </x:c>
      <x:c r="V30" s="90" t="str">
        <x:f t="shared" si="164"/>
      </x:c>
      <x:c r="W30" s="90" t="str">
        <x:f t="shared" si="165"/>
      </x:c>
      <x:c r="X30" s="90" t="str">
        <x:f t="shared" si="166"/>
      </x:c>
      <x:c r="Y30" s="90" t="str">
        <x:f t="shared" si="167"/>
      </x:c>
      <x:c r="Z30" s="90" t="str">
        <x:f t="shared" si="168"/>
      </x:c>
      <x:c r="AA30" s="90" t="str">
        <x:f t="shared" si="169"/>
      </x:c>
      <x:c r="AB30" s="90" t="str">
        <x:f t="shared" si="170"/>
      </x:c>
      <x:c r="AC30" s="90" t="str">
        <x:f t="shared" si="171"/>
      </x:c>
      <x:c r="AD30" s="90" t="str">
        <x:f t="shared" si="172"/>
      </x:c>
      <x:c r="AE30" s="90" t="str">
        <x:f t="shared" si="173"/>
      </x:c>
      <x:c r="AF30" s="90" t="str">
        <x:f t="shared" si="174"/>
      </x:c>
      <x:c r="AG30" s="90" t="str">
        <x:f t="shared" si="175"/>
      </x:c>
      <x:c r="AH30" s="90" t="str">
        <x:f t="shared" si="176"/>
      </x:c>
      <x:c r="AI30" s="90" t="str">
        <x:f t="shared" si="177"/>
      </x:c>
      <x:c r="AJ30" s="90" t="str">
        <x:f t="shared" si="178"/>
      </x:c>
      <x:c r="AK30" s="90" t="str">
        <x:f t="shared" si="179"/>
      </x:c>
      <x:c r="AL30" s="90" t="str">
        <x:f t="shared" si="180"/>
      </x:c>
      <x:c r="AM30" s="90" t="str">
        <x:f t="shared" si="181"/>
      </x:c>
      <x:c r="AN30" s="90" t="str">
        <x:f t="shared" si="182"/>
      </x:c>
      <x:c r="AO30" s="90" t="str">
        <x:f t="shared" si="183"/>
      </x:c>
      <x:c r="AP30" s="90" t="str">
        <x:f t="shared" si="184"/>
      </x:c>
      <x:c r="AQ30" s="90" t="str">
        <x:f t="shared" si="185"/>
      </x:c>
      <x:c r="AR30" s="90" t="str">
        <x:f t="shared" si="186"/>
      </x:c>
      <x:c r="AS30" s="90" t="str">
        <x:f t="shared" si="187"/>
      </x:c>
      <x:c r="AT30" s="90" t="str">
        <x:f t="shared" si="188"/>
      </x:c>
      <x:c r="AU30" s="90" t="str">
        <x:f t="shared" si="189"/>
      </x:c>
      <x:c r="AV30" s="90" t="str">
        <x:f t="shared" si="190"/>
      </x:c>
      <x:c r="AW30" s="90" t="str">
        <x:f t="shared" si="191"/>
      </x:c>
      <x:c r="AX30" s="90" t="str">
        <x:f t="shared" si="192"/>
      </x:c>
      <x:c r="AY30" s="90" t="str">
        <x:f t="shared" si="193"/>
      </x:c>
      <x:c r="AZ30" s="90" t="str">
        <x:f t="shared" si="194"/>
      </x:c>
      <x:c r="BA30" s="90" t="str">
        <x:f t="shared" si="195"/>
      </x:c>
      <x:c r="BB30" s="90" t="str">
        <x:f t="shared" si="196"/>
      </x:c>
      <x:c r="BC30" s="90" t="str">
        <x:f t="shared" si="197"/>
      </x:c>
      <x:c r="BD30" s="90" t="str">
        <x:f t="shared" si="198"/>
      </x:c>
      <x:c r="BE30" s="90">
        <x:f t="shared" si="199"/>
        <x:v>192307.49999999997</x:v>
      </x:c>
      <x:c r="BF30" s="90">
        <x:f t="shared" si="200"/>
        <x:v>192307.49999999997</x:v>
      </x:c>
      <x:c r="BG30" s="90">
        <x:f t="shared" si="201"/>
        <x:v>192307.49999999997</x:v>
      </x:c>
      <x:c r="BH30" s="90">
        <x:f t="shared" si="202"/>
        <x:v>192307.49999999997</x:v>
      </x:c>
      <x:c r="BI30" s="90">
        <x:f t="shared" si="203"/>
        <x:v>192307.49999999997</x:v>
      </x:c>
      <x:c r="BJ30" s="90">
        <x:f t="shared" si="204"/>
        <x:v>192307.49999999997</x:v>
      </x:c>
      <x:c r="BK30" s="90">
        <x:f t="shared" si="205"/>
        <x:v>192307.49999999997</x:v>
      </x:c>
      <x:c r="BL30" s="90">
        <x:f t="shared" si="206"/>
        <x:v>192307.49999999997</x:v>
      </x:c>
      <x:c r="BM30" s="90">
        <x:f t="shared" si="207"/>
        <x:v>192307.49999999997</x:v>
      </x:c>
      <x:c r="BN30" s="90">
        <x:f t="shared" si="208"/>
        <x:v>192307.49999999997</x:v>
      </x:c>
      <x:c r="BO30" s="90">
        <x:f t="shared" si="209"/>
        <x:v>192307.49999999997</x:v>
      </x:c>
      <x:c r="BP30" s="90">
        <x:f t="shared" si="210"/>
        <x:v>192307.49999999997</x:v>
      </x:c>
      <x:c r="BQ30" s="90" t="str">
        <x:f t="shared" si="211"/>
      </x:c>
      <x:c r="BR30" s="90" t="str">
        <x:f t="shared" si="212"/>
      </x:c>
      <x:c r="BS30" s="90" t="str">
        <x:f t="shared" si="213"/>
      </x:c>
      <x:c r="BT30" s="90" t="str">
        <x:f t="shared" si="214"/>
      </x:c>
      <x:c r="BU30" s="90" t="str">
        <x:f t="shared" si="215"/>
      </x:c>
      <x:c r="BV30" s="90" t="str">
        <x:f t="shared" si="216"/>
      </x:c>
      <x:c r="BW30" s="90" t="str">
        <x:f t="shared" si="217"/>
      </x:c>
      <x:c r="BX30" s="90" t="str">
        <x:f t="shared" si="218"/>
      </x:c>
      <x:c r="BY30" s="90" t="str">
        <x:f t="shared" si="219"/>
      </x:c>
      <x:c r="BZ30" s="90" t="str">
        <x:f t="shared" si="220"/>
      </x:c>
      <x:c r="CA30" s="90" t="str">
        <x:f t="shared" si="221"/>
      </x:c>
      <x:c r="CB30" s="90" t="str">
        <x:f t="shared" si="222"/>
      </x:c>
      <x:c r="CC30" s="90" t="str">
        <x:f t="shared" si="223"/>
      </x:c>
      <x:c r="CD30" s="90" t="str">
        <x:f t="shared" si="224"/>
      </x:c>
      <x:c r="CE30" s="90" t="str">
        <x:f t="shared" si="225"/>
      </x:c>
      <x:c r="CF30" s="90" t="str">
        <x:f t="shared" si="226"/>
      </x:c>
      <x:c r="CG30" s="90" t="str">
        <x:f t="shared" si="227"/>
      </x:c>
      <x:c r="CH30" s="90" t="str">
        <x:f t="shared" si="228"/>
      </x:c>
      <x:c r="CI30" s="90" t="str">
        <x:f t="shared" si="229"/>
      </x:c>
      <x:c r="CJ30" s="90" t="str">
        <x:f t="shared" si="230"/>
      </x:c>
      <x:c r="CK30" s="90" t="str">
        <x:f t="shared" si="231"/>
      </x:c>
      <x:c r="CL30" s="90" t="str">
        <x:f t="shared" si="232"/>
      </x:c>
      <x:c r="CM30" s="90" t="str">
        <x:f t="shared" si="233"/>
      </x:c>
      <x:c r="CN30" s="90" t="str">
        <x:f t="shared" si="234"/>
      </x:c>
      <x:c r="CO30" s="90" t="str">
        <x:f t="shared" si="235"/>
      </x:c>
      <x:c r="CP30" s="90" t="str">
        <x:f t="shared" si="236"/>
      </x:c>
      <x:c r="CQ30" s="90" t="str">
        <x:f t="shared" si="237"/>
      </x:c>
      <x:c r="CR30" s="90" t="str">
        <x:f t="shared" si="238"/>
      </x:c>
      <x:c r="CS30" s="90" t="str">
        <x:f t="shared" si="239"/>
      </x:c>
      <x:c r="CT30" s="90" t="str">
        <x:f t="shared" si="240"/>
      </x:c>
      <x:c r="CU30" s="90" t="str">
        <x:f t="shared" si="241"/>
      </x:c>
      <x:c r="CV30" s="90" t="str">
        <x:f t="shared" si="242"/>
      </x:c>
      <x:c r="CW30" s="90" t="str">
        <x:f t="shared" si="243"/>
      </x:c>
      <x:c r="CX30" s="90" t="str">
        <x:f t="shared" si="244"/>
      </x:c>
      <x:c r="CY30" s="90" t="str">
        <x:f t="shared" si="245"/>
      </x:c>
      <x:c r="CZ30" s="90" t="str">
        <x:f t="shared" si="246"/>
      </x:c>
      <x:c r="DA30" s="90" t="str">
        <x:f t="shared" si="247"/>
      </x:c>
      <x:c r="DB30" s="90" t="str">
        <x:f t="shared" si="248"/>
      </x:c>
      <x:c r="DC30" s="90" t="str">
        <x:f t="shared" si="249"/>
      </x:c>
      <x:c r="DD30" s="90" t="str">
        <x:f t="shared" si="250"/>
      </x:c>
      <x:c r="DE30" s="90" t="str">
        <x:f t="shared" si="251"/>
      </x:c>
      <x:c r="DF30" s="90" t="str">
        <x:f t="shared" si="252"/>
      </x:c>
      <x:c r="DG30" s="90" t="str">
        <x:f t="shared" si="253"/>
      </x:c>
      <x:c r="DH30" s="90" t="str">
        <x:f t="shared" si="254"/>
      </x:c>
      <x:c r="DI30" s="90" t="str">
        <x:f t="shared" si="255"/>
      </x:c>
      <x:c r="DJ30" s="90" t="str">
        <x:f t="shared" si="256"/>
      </x:c>
      <x:c r="DK30" s="90" t="str">
        <x:f t="shared" si="257"/>
      </x:c>
      <x:c r="DL30" s="90" t="str">
        <x:f t="shared" si="258"/>
      </x:c>
      <x:c r="DM30" s="90" t="str">
        <x:f t="shared" si="259"/>
      </x:c>
      <x:c r="DN30" s="90" t="str">
        <x:f t="shared" si="260"/>
      </x:c>
      <x:c r="DO30" s="90" t="str">
        <x:f t="shared" si="261"/>
      </x:c>
      <x:c r="DP30" s="90" t="str">
        <x:f t="shared" si="262"/>
      </x:c>
      <x:c r="DQ30" s="90" t="str">
        <x:f t="shared" si="263"/>
      </x:c>
      <x:c r="DR30" s="90" t="str">
        <x:f t="shared" si="264"/>
      </x:c>
      <x:c r="DS30" s="90" t="str">
        <x:f t="shared" si="265"/>
      </x:c>
      <x:c r="DT30" s="90" t="str">
        <x:f t="shared" si="266"/>
      </x:c>
      <x:c r="DU30" s="90" t="str">
        <x:f t="shared" si="267"/>
      </x:c>
      <x:c r="DV30" s="90" t="str">
        <x:f t="shared" si="268"/>
      </x:c>
      <x:c r="DW30" s="90" t="str">
        <x:f t="shared" si="269"/>
      </x:c>
      <x:c r="DX30" s="90" t="str">
        <x:f t="shared" si="270"/>
      </x:c>
      <x:c r="DY30" s="90" t="str">
        <x:f t="shared" si="271"/>
      </x:c>
      <x:c r="DZ30" s="90" t="str">
        <x:f t="shared" si="272"/>
      </x:c>
      <x:c r="EA30" s="90" t="str">
        <x:f t="shared" si="273"/>
      </x:c>
      <x:c r="EB30" s="90" t="str">
        <x:f t="shared" si="274"/>
      </x:c>
      <x:c r="EC30" s="90" t="str">
        <x:f t="shared" si="275"/>
      </x:c>
      <x:c r="ED30" s="90" t="str">
        <x:f t="shared" si="276"/>
      </x:c>
      <x:c r="EE30" s="90" t="str">
        <x:f t="shared" si="277"/>
      </x:c>
      <x:c r="EF30" s="90" t="str">
        <x:f t="shared" si="278"/>
      </x:c>
      <x:c r="EG30" s="90" t="str">
        <x:f t="shared" si="279"/>
      </x:c>
      <x:c r="EH30" s="90" t="str">
        <x:f t="shared" si="280"/>
      </x:c>
      <x:c r="EI30" s="90" t="str">
        <x:f t="shared" si="281"/>
      </x:c>
      <x:c r="EJ30" s="90" t="str">
        <x:f t="shared" si="282"/>
      </x:c>
      <x:c r="EK30" s="90" t="str">
        <x:f t="shared" si="283"/>
      </x:c>
      <x:c r="EL30" s="90" t="str">
        <x:f t="shared" si="284"/>
      </x:c>
      <x:c r="EM30" s="90" t="str">
        <x:f t="shared" si="285"/>
      </x:c>
      <x:c r="EN30" s="90" t="str">
        <x:f t="shared" si="286"/>
      </x:c>
      <x:c r="EO30" s="90" t="str">
        <x:f t="shared" si="287"/>
      </x:c>
      <x:c r="EP30" s="90" t="str">
        <x:f t="shared" si="288"/>
      </x:c>
      <x:c r="EQ30" s="90" t="str">
        <x:f t="shared" si="289"/>
      </x:c>
      <x:c r="ER30" s="90" t="str">
        <x:f t="shared" si="290"/>
      </x:c>
      <x:c r="ES30" s="90" t="str">
        <x:f t="shared" si="291"/>
      </x:c>
      <x:c r="ET30" s="90" t="str">
        <x:f t="shared" si="292"/>
      </x:c>
      <x:c r="EU30" s="90" t="str">
        <x:f t="shared" si="293"/>
      </x:c>
      <x:c r="EV30" s="90" t="str">
        <x:f t="shared" si="294"/>
      </x:c>
      <x:c r="EW30" s="90" t="str">
        <x:f t="shared" si="295"/>
      </x:c>
      <x:c r="EX30" s="90" t="str">
        <x:f t="shared" si="296"/>
      </x:c>
      <x:c r="EY30" s="90" t="str">
        <x:f t="shared" si="297"/>
      </x:c>
      <x:c r="EZ30" s="90" t="str">
        <x:f t="shared" si="298"/>
      </x:c>
      <x:c r="FA30" s="90" t="str">
        <x:f t="shared" si="299"/>
      </x:c>
      <x:c r="FB30" t="n">
        <x:f>'07_Presupuesto'!J26-'14_Parametros'!$B$5+1</x:f>
        <x:v>50</x:v>
      </x:c>
      <x:c r="FC30" t="n">
        <x:f>'07_Presupuesto'!K26-'14_Parametros'!$B$5+1</x:f>
        <x:v>61</x:v>
      </x:c>
      <x:c r="FD30">
        <x:f t="shared" si="300"/>
        <x:v>12</x:v>
      </x:c>
    </x:row>
    <x:row r="31" ht="21" customHeight="1">
      <x:c r="B31" s="109" t="str">
        <x:f>'07A_Ppto_Comparado'!K30</x:f>
        <x:v>B.1.4.1</x:v>
      </x:c>
      <x:c r="C31" s="109" t="str">
        <x:f>'07A_Ppto_Comparado'!L30</x:f>
        <x:v>Estructura de Metalcon en Muros</x:v>
      </x:c>
      <x:c r="D31" s="109" t="str">
        <x:f>'07A_Ppto_Comparado'!M30</x:f>
        <x:v>M2</x:v>
      </x:c>
      <x:c r="E31" s="110" t="n">
        <x:f>'07A_Ppto_Comparado'!N30</x:f>
        <x:v>236</x:v>
      </x:c>
      <x:c r="F31" s="110" t="n">
        <x:f>'07A_Ppto_Comparado'!O30</x:f>
        <x:v>32250</x:v>
      </x:c>
      <x:c r="G31" s="110" t="n">
        <x:f>'07A_Ppto_Comparado'!P30</x:f>
        <x:v>7611000</x:v>
      </x:c>
      <x:c r="H31" s="110" t="str">
        <x:f t="shared" si="151"/>
      </x:c>
      <x:c r="I31" s="110" t="str">
        <x:f t="shared" ref="I31:I68" si="301">IF(AND(I$7&gt;=FB31,I$7&lt;=FC31),IFERROR($G31/FD31,0),"")</x:f>
      </x:c>
      <x:c r="J31" s="110" t="str">
        <x:f t="shared" si="152"/>
      </x:c>
      <x:c r="K31" s="110" t="str">
        <x:f t="shared" si="153"/>
      </x:c>
      <x:c r="L31" s="110" t="str">
        <x:f t="shared" si="154"/>
      </x:c>
      <x:c r="M31" s="110" t="str">
        <x:f t="shared" si="155"/>
      </x:c>
      <x:c r="N31" s="110" t="str">
        <x:f t="shared" si="156"/>
      </x:c>
      <x:c r="O31" s="110" t="str">
        <x:f t="shared" si="157"/>
      </x:c>
      <x:c r="P31" s="110" t="str">
        <x:f t="shared" si="158"/>
      </x:c>
      <x:c r="Q31" s="110" t="str">
        <x:f t="shared" si="159"/>
      </x:c>
      <x:c r="R31" s="110" t="str">
        <x:f t="shared" si="160"/>
      </x:c>
      <x:c r="S31" s="110" t="str">
        <x:f t="shared" si="161"/>
      </x:c>
      <x:c r="T31" s="110" t="str">
        <x:f t="shared" si="162"/>
      </x:c>
      <x:c r="U31" s="110" t="str">
        <x:f t="shared" si="163"/>
      </x:c>
      <x:c r="V31" s="110" t="str">
        <x:f t="shared" si="164"/>
      </x:c>
      <x:c r="W31" s="110" t="str">
        <x:f t="shared" si="165"/>
      </x:c>
      <x:c r="X31" s="110" t="str">
        <x:f t="shared" si="166"/>
      </x:c>
      <x:c r="Y31" s="110" t="str">
        <x:f t="shared" si="167"/>
      </x:c>
      <x:c r="Z31" s="110" t="str">
        <x:f t="shared" si="168"/>
      </x:c>
      <x:c r="AA31" s="110" t="str">
        <x:f t="shared" si="169"/>
      </x:c>
      <x:c r="AB31" s="110" t="str">
        <x:f t="shared" si="170"/>
      </x:c>
      <x:c r="AC31" s="110" t="str">
        <x:f t="shared" si="171"/>
      </x:c>
      <x:c r="AD31" s="110" t="str">
        <x:f t="shared" si="172"/>
      </x:c>
      <x:c r="AE31" s="110" t="str">
        <x:f t="shared" si="173"/>
      </x:c>
      <x:c r="AF31" s="110" t="str">
        <x:f t="shared" si="174"/>
      </x:c>
      <x:c r="AG31" s="110" t="str">
        <x:f t="shared" si="175"/>
      </x:c>
      <x:c r="AH31" s="110" t="str">
        <x:f t="shared" si="176"/>
      </x:c>
      <x:c r="AI31" s="110" t="str">
        <x:f t="shared" si="177"/>
      </x:c>
      <x:c r="AJ31" s="110" t="str">
        <x:f t="shared" si="178"/>
      </x:c>
      <x:c r="AK31" s="110" t="str">
        <x:f t="shared" si="179"/>
      </x:c>
      <x:c r="AL31" s="110" t="str">
        <x:f t="shared" si="180"/>
      </x:c>
      <x:c r="AM31" s="110" t="str">
        <x:f t="shared" si="181"/>
      </x:c>
      <x:c r="AN31" s="110" t="str">
        <x:f t="shared" si="182"/>
      </x:c>
      <x:c r="AO31" s="110" t="str">
        <x:f t="shared" si="183"/>
      </x:c>
      <x:c r="AP31" s="110" t="str">
        <x:f t="shared" si="184"/>
      </x:c>
      <x:c r="AQ31" s="110" t="str">
        <x:f t="shared" si="185"/>
      </x:c>
      <x:c r="AR31" s="110" t="str">
        <x:f t="shared" si="186"/>
      </x:c>
      <x:c r="AS31" s="110" t="str">
        <x:f t="shared" si="187"/>
      </x:c>
      <x:c r="AT31" s="110" t="str">
        <x:f t="shared" si="188"/>
      </x:c>
      <x:c r="AU31" s="110" t="str">
        <x:f t="shared" si="189"/>
      </x:c>
      <x:c r="AV31" s="110" t="str">
        <x:f t="shared" si="190"/>
      </x:c>
      <x:c r="AW31" s="110" t="str">
        <x:f t="shared" si="191"/>
      </x:c>
      <x:c r="AX31" s="110" t="str">
        <x:f t="shared" si="192"/>
      </x:c>
      <x:c r="AY31" s="110" t="str">
        <x:f t="shared" si="193"/>
      </x:c>
      <x:c r="AZ31" s="110" t="str">
        <x:f t="shared" si="194"/>
      </x:c>
      <x:c r="BA31" s="110" t="str">
        <x:f t="shared" si="195"/>
      </x:c>
      <x:c r="BB31" s="110" t="str">
        <x:f t="shared" si="196"/>
      </x:c>
      <x:c r="BC31" s="110" t="str">
        <x:f t="shared" si="197"/>
      </x:c>
      <x:c r="BD31" s="110" t="str">
        <x:f t="shared" si="198"/>
      </x:c>
      <x:c r="BE31" s="110">
        <x:f t="shared" si="199"/>
        <x:v>422833.33333333331</x:v>
      </x:c>
      <x:c r="BF31" s="110">
        <x:f t="shared" si="200"/>
        <x:v>422833.33333333331</x:v>
      </x:c>
      <x:c r="BG31" s="110">
        <x:f t="shared" si="201"/>
        <x:v>422833.33333333331</x:v>
      </x:c>
      <x:c r="BH31" s="110">
        <x:f t="shared" si="202"/>
        <x:v>422833.33333333331</x:v>
      </x:c>
      <x:c r="BI31" s="110">
        <x:f t="shared" si="203"/>
        <x:v>422833.33333333331</x:v>
      </x:c>
      <x:c r="BJ31" s="110">
        <x:f t="shared" si="204"/>
        <x:v>422833.33333333331</x:v>
      </x:c>
      <x:c r="BK31" s="110">
        <x:f t="shared" si="205"/>
        <x:v>422833.33333333331</x:v>
      </x:c>
      <x:c r="BL31" s="110">
        <x:f t="shared" si="206"/>
        <x:v>422833.33333333331</x:v>
      </x:c>
      <x:c r="BM31" s="110">
        <x:f t="shared" si="207"/>
        <x:v>422833.33333333331</x:v>
      </x:c>
      <x:c r="BN31" s="110">
        <x:f t="shared" si="208"/>
        <x:v>422833.33333333331</x:v>
      </x:c>
      <x:c r="BO31" s="110">
        <x:f t="shared" si="209"/>
        <x:v>422833.33333333331</x:v>
      </x:c>
      <x:c r="BP31" s="110">
        <x:f t="shared" si="210"/>
        <x:v>422833.33333333331</x:v>
      </x:c>
      <x:c r="BQ31" s="110">
        <x:f t="shared" si="211"/>
        <x:v>422833.33333333331</x:v>
      </x:c>
      <x:c r="BR31" s="110">
        <x:f t="shared" si="212"/>
        <x:v>422833.33333333331</x:v>
      </x:c>
      <x:c r="BS31" s="110">
        <x:f t="shared" si="213"/>
        <x:v>422833.33333333331</x:v>
      </x:c>
      <x:c r="BT31" s="110">
        <x:f t="shared" si="214"/>
        <x:v>422833.33333333331</x:v>
      </x:c>
      <x:c r="BU31" s="110">
        <x:f t="shared" si="215"/>
        <x:v>422833.33333333331</x:v>
      </x:c>
      <x:c r="BV31" s="110">
        <x:f t="shared" si="216"/>
        <x:v>422833.33333333331</x:v>
      </x:c>
      <x:c r="BW31" s="110" t="str">
        <x:f t="shared" si="217"/>
      </x:c>
      <x:c r="BX31" s="110" t="str">
        <x:f t="shared" si="218"/>
      </x:c>
      <x:c r="BY31" s="110" t="str">
        <x:f t="shared" si="219"/>
      </x:c>
      <x:c r="BZ31" s="110" t="str">
        <x:f t="shared" si="220"/>
      </x:c>
      <x:c r="CA31" s="110" t="str">
        <x:f t="shared" si="221"/>
      </x:c>
      <x:c r="CB31" s="110" t="str">
        <x:f t="shared" si="222"/>
      </x:c>
      <x:c r="CC31" s="110" t="str">
        <x:f t="shared" si="223"/>
      </x:c>
      <x:c r="CD31" s="110" t="str">
        <x:f t="shared" si="224"/>
      </x:c>
      <x:c r="CE31" s="110" t="str">
        <x:f t="shared" si="225"/>
      </x:c>
      <x:c r="CF31" s="110" t="str">
        <x:f t="shared" si="226"/>
      </x:c>
      <x:c r="CG31" s="110" t="str">
        <x:f t="shared" si="227"/>
      </x:c>
      <x:c r="CH31" s="110" t="str">
        <x:f t="shared" si="228"/>
      </x:c>
      <x:c r="CI31" s="110" t="str">
        <x:f t="shared" si="229"/>
      </x:c>
      <x:c r="CJ31" s="110" t="str">
        <x:f t="shared" si="230"/>
      </x:c>
      <x:c r="CK31" s="110" t="str">
        <x:f t="shared" si="231"/>
      </x:c>
      <x:c r="CL31" s="110" t="str">
        <x:f t="shared" si="232"/>
      </x:c>
      <x:c r="CM31" s="110" t="str">
        <x:f t="shared" si="233"/>
      </x:c>
      <x:c r="CN31" s="110" t="str">
        <x:f t="shared" si="234"/>
      </x:c>
      <x:c r="CO31" s="110" t="str">
        <x:f t="shared" si="235"/>
      </x:c>
      <x:c r="CP31" s="110" t="str">
        <x:f t="shared" si="236"/>
      </x:c>
      <x:c r="CQ31" s="110" t="str">
        <x:f t="shared" si="237"/>
      </x:c>
      <x:c r="CR31" s="110" t="str">
        <x:f t="shared" si="238"/>
      </x:c>
      <x:c r="CS31" s="110" t="str">
        <x:f t="shared" si="239"/>
      </x:c>
      <x:c r="CT31" s="110" t="str">
        <x:f t="shared" si="240"/>
      </x:c>
      <x:c r="CU31" s="110" t="str">
        <x:f t="shared" si="241"/>
      </x:c>
      <x:c r="CV31" s="110" t="str">
        <x:f t="shared" si="242"/>
      </x:c>
      <x:c r="CW31" s="110" t="str">
        <x:f t="shared" si="243"/>
      </x:c>
      <x:c r="CX31" s="110" t="str">
        <x:f t="shared" si="244"/>
      </x:c>
      <x:c r="CY31" s="110" t="str">
        <x:f t="shared" si="245"/>
      </x:c>
      <x:c r="CZ31" s="110" t="str">
        <x:f t="shared" si="246"/>
      </x:c>
      <x:c r="DA31" s="110" t="str">
        <x:f t="shared" si="247"/>
      </x:c>
      <x:c r="DB31" s="110" t="str">
        <x:f t="shared" si="248"/>
      </x:c>
      <x:c r="DC31" s="110" t="str">
        <x:f t="shared" si="249"/>
      </x:c>
      <x:c r="DD31" s="110" t="str">
        <x:f t="shared" si="250"/>
      </x:c>
      <x:c r="DE31" s="110" t="str">
        <x:f t="shared" si="251"/>
      </x:c>
      <x:c r="DF31" s="110" t="str">
        <x:f t="shared" si="252"/>
      </x:c>
      <x:c r="DG31" s="110" t="str">
        <x:f t="shared" si="253"/>
      </x:c>
      <x:c r="DH31" s="110" t="str">
        <x:f t="shared" si="254"/>
      </x:c>
      <x:c r="DI31" s="110" t="str">
        <x:f t="shared" si="255"/>
      </x:c>
      <x:c r="DJ31" s="110" t="str">
        <x:f t="shared" si="256"/>
      </x:c>
      <x:c r="DK31" s="110" t="str">
        <x:f t="shared" si="257"/>
      </x:c>
      <x:c r="DL31" s="110" t="str">
        <x:f t="shared" si="258"/>
      </x:c>
      <x:c r="DM31" s="110" t="str">
        <x:f t="shared" si="259"/>
      </x:c>
      <x:c r="DN31" s="110" t="str">
        <x:f t="shared" si="260"/>
      </x:c>
      <x:c r="DO31" s="110" t="str">
        <x:f t="shared" si="261"/>
      </x:c>
      <x:c r="DP31" s="110" t="str">
        <x:f t="shared" si="262"/>
      </x:c>
      <x:c r="DQ31" s="110" t="str">
        <x:f t="shared" si="263"/>
      </x:c>
      <x:c r="DR31" s="110" t="str">
        <x:f t="shared" si="264"/>
      </x:c>
      <x:c r="DS31" s="110" t="str">
        <x:f t="shared" si="265"/>
      </x:c>
      <x:c r="DT31" s="110" t="str">
        <x:f t="shared" si="266"/>
      </x:c>
      <x:c r="DU31" s="110" t="str">
        <x:f t="shared" si="267"/>
      </x:c>
      <x:c r="DV31" s="110" t="str">
        <x:f t="shared" si="268"/>
      </x:c>
      <x:c r="DW31" s="110" t="str">
        <x:f t="shared" si="269"/>
      </x:c>
      <x:c r="DX31" s="110" t="str">
        <x:f t="shared" si="270"/>
      </x:c>
      <x:c r="DY31" s="110" t="str">
        <x:f t="shared" si="271"/>
      </x:c>
      <x:c r="DZ31" s="110" t="str">
        <x:f t="shared" si="272"/>
      </x:c>
      <x:c r="EA31" s="110" t="str">
        <x:f t="shared" si="273"/>
      </x:c>
      <x:c r="EB31" s="110" t="str">
        <x:f t="shared" si="274"/>
      </x:c>
      <x:c r="EC31" s="110" t="str">
        <x:f t="shared" si="275"/>
      </x:c>
      <x:c r="ED31" s="110" t="str">
        <x:f t="shared" si="276"/>
      </x:c>
      <x:c r="EE31" s="110" t="str">
        <x:f t="shared" si="277"/>
      </x:c>
      <x:c r="EF31" s="110" t="str">
        <x:f t="shared" si="278"/>
      </x:c>
      <x:c r="EG31" s="110" t="str">
        <x:f t="shared" si="279"/>
      </x:c>
      <x:c r="EH31" s="110" t="str">
        <x:f t="shared" si="280"/>
      </x:c>
      <x:c r="EI31" s="110" t="str">
        <x:f t="shared" si="281"/>
      </x:c>
      <x:c r="EJ31" s="110" t="str">
        <x:f t="shared" si="282"/>
      </x:c>
      <x:c r="EK31" s="110" t="str">
        <x:f t="shared" si="283"/>
      </x:c>
      <x:c r="EL31" s="110" t="str">
        <x:f t="shared" si="284"/>
      </x:c>
      <x:c r="EM31" s="110" t="str">
        <x:f t="shared" si="285"/>
      </x:c>
      <x:c r="EN31" s="110" t="str">
        <x:f t="shared" si="286"/>
      </x:c>
      <x:c r="EO31" s="110" t="str">
        <x:f t="shared" si="287"/>
      </x:c>
      <x:c r="EP31" s="110" t="str">
        <x:f t="shared" si="288"/>
      </x:c>
      <x:c r="EQ31" s="110" t="str">
        <x:f t="shared" si="289"/>
      </x:c>
      <x:c r="ER31" s="110" t="str">
        <x:f t="shared" si="290"/>
      </x:c>
      <x:c r="ES31" s="110" t="str">
        <x:f t="shared" si="291"/>
      </x:c>
      <x:c r="ET31" s="110" t="str">
        <x:f t="shared" si="292"/>
      </x:c>
      <x:c r="EU31" s="110" t="str">
        <x:f t="shared" si="293"/>
      </x:c>
      <x:c r="EV31" s="110" t="str">
        <x:f t="shared" si="294"/>
      </x:c>
      <x:c r="EW31" s="110" t="str">
        <x:f t="shared" si="295"/>
      </x:c>
      <x:c r="EX31" s="110" t="str">
        <x:f t="shared" si="296"/>
      </x:c>
      <x:c r="EY31" s="110" t="str">
        <x:f t="shared" si="297"/>
      </x:c>
      <x:c r="EZ31" s="110" t="str">
        <x:f t="shared" si="298"/>
      </x:c>
      <x:c r="FA31" s="110" t="str">
        <x:f t="shared" si="299"/>
      </x:c>
      <x:c r="FB31" t="n">
        <x:f>'07_Presupuesto'!J27-'14_Parametros'!$B$5+1</x:f>
        <x:v>50</x:v>
      </x:c>
      <x:c r="FC31" t="n">
        <x:f>'07_Presupuesto'!K27-'14_Parametros'!$B$5+1</x:f>
        <x:v>67</x:v>
      </x:c>
      <x:c r="FD31">
        <x:f t="shared" si="300"/>
        <x:v>18</x:v>
      </x:c>
    </x:row>
    <x:row r="32" ht="21" customHeight="1">
      <x:c r="B32" t="str">
        <x:f>'07A_Ppto_Comparado'!K31</x:f>
        <x:v>B.1.4.2</x:v>
      </x:c>
      <x:c r="C32" t="str">
        <x:f>'07A_Ppto_Comparado'!L31</x:f>
        <x:v>Planchas de OSB e=11.1mm</x:v>
      </x:c>
      <x:c r="D32" t="str">
        <x:f>'07A_Ppto_Comparado'!M31</x:f>
        <x:v>M2</x:v>
      </x:c>
      <x:c r="E32" s="90" t="n">
        <x:f>'07A_Ppto_Comparado'!N31</x:f>
        <x:v>153</x:v>
      </x:c>
      <x:c r="F32" s="90" t="n">
        <x:f>'07A_Ppto_Comparado'!O31</x:f>
        <x:v>16500</x:v>
      </x:c>
      <x:c r="G32" s="90" t="n">
        <x:f>'07A_Ppto_Comparado'!P31</x:f>
        <x:v>2524500</x:v>
      </x:c>
      <x:c r="H32" s="90" t="str">
        <x:f t="shared" si="151"/>
      </x:c>
      <x:c r="I32" s="90" t="str">
        <x:f t="shared" si="301"/>
      </x:c>
      <x:c r="J32" s="90" t="str">
        <x:f t="shared" si="152"/>
      </x:c>
      <x:c r="K32" s="90" t="str">
        <x:f t="shared" si="153"/>
      </x:c>
      <x:c r="L32" s="90" t="str">
        <x:f t="shared" si="154"/>
      </x:c>
      <x:c r="M32" s="90" t="str">
        <x:f t="shared" si="155"/>
      </x:c>
      <x:c r="N32" s="90" t="str">
        <x:f t="shared" si="156"/>
      </x:c>
      <x:c r="O32" s="90" t="str">
        <x:f t="shared" si="157"/>
      </x:c>
      <x:c r="P32" s="90" t="str">
        <x:f t="shared" si="158"/>
      </x:c>
      <x:c r="Q32" s="90" t="str">
        <x:f t="shared" si="159"/>
      </x:c>
      <x:c r="R32" s="90" t="str">
        <x:f t="shared" si="160"/>
      </x:c>
      <x:c r="S32" s="90" t="str">
        <x:f t="shared" si="161"/>
      </x:c>
      <x:c r="T32" s="90" t="str">
        <x:f t="shared" si="162"/>
      </x:c>
      <x:c r="U32" s="90" t="str">
        <x:f t="shared" si="163"/>
      </x:c>
      <x:c r="V32" s="90" t="str">
        <x:f t="shared" si="164"/>
      </x:c>
      <x:c r="W32" s="90" t="str">
        <x:f t="shared" si="165"/>
      </x:c>
      <x:c r="X32" s="90" t="str">
        <x:f t="shared" si="166"/>
      </x:c>
      <x:c r="Y32" s="90" t="str">
        <x:f t="shared" si="167"/>
      </x:c>
      <x:c r="Z32" s="90" t="str">
        <x:f t="shared" si="168"/>
      </x:c>
      <x:c r="AA32" s="90" t="str">
        <x:f t="shared" si="169"/>
      </x:c>
      <x:c r="AB32" s="90" t="str">
        <x:f t="shared" si="170"/>
      </x:c>
      <x:c r="AC32" s="90" t="str">
        <x:f t="shared" si="171"/>
      </x:c>
      <x:c r="AD32" s="90" t="str">
        <x:f t="shared" si="172"/>
      </x:c>
      <x:c r="AE32" s="90" t="str">
        <x:f t="shared" si="173"/>
      </x:c>
      <x:c r="AF32" s="90" t="str">
        <x:f t="shared" si="174"/>
      </x:c>
      <x:c r="AG32" s="90" t="str">
        <x:f t="shared" si="175"/>
      </x:c>
      <x:c r="AH32" s="90" t="str">
        <x:f t="shared" si="176"/>
      </x:c>
      <x:c r="AI32" s="90" t="str">
        <x:f t="shared" si="177"/>
      </x:c>
      <x:c r="AJ32" s="90" t="str">
        <x:f t="shared" si="178"/>
      </x:c>
      <x:c r="AK32" s="90" t="str">
        <x:f t="shared" si="179"/>
      </x:c>
      <x:c r="AL32" s="90" t="str">
        <x:f t="shared" si="180"/>
      </x:c>
      <x:c r="AM32" s="90" t="str">
        <x:f t="shared" si="181"/>
      </x:c>
      <x:c r="AN32" s="90" t="str">
        <x:f t="shared" si="182"/>
      </x:c>
      <x:c r="AO32" s="90" t="str">
        <x:f t="shared" si="183"/>
      </x:c>
      <x:c r="AP32" s="90" t="str">
        <x:f t="shared" si="184"/>
      </x:c>
      <x:c r="AQ32" s="90" t="str">
        <x:f t="shared" si="185"/>
      </x:c>
      <x:c r="AR32" s="90" t="str">
        <x:f t="shared" si="186"/>
      </x:c>
      <x:c r="AS32" s="90" t="str">
        <x:f t="shared" si="187"/>
      </x:c>
      <x:c r="AT32" s="90" t="str">
        <x:f t="shared" si="188"/>
      </x:c>
      <x:c r="AU32" s="90" t="str">
        <x:f t="shared" si="189"/>
      </x:c>
      <x:c r="AV32" s="90" t="str">
        <x:f t="shared" si="190"/>
      </x:c>
      <x:c r="AW32" s="90" t="str">
        <x:f t="shared" si="191"/>
      </x:c>
      <x:c r="AX32" s="90" t="str">
        <x:f t="shared" si="192"/>
      </x:c>
      <x:c r="AY32" s="90" t="str">
        <x:f t="shared" si="193"/>
      </x:c>
      <x:c r="AZ32" s="90" t="str">
        <x:f t="shared" si="194"/>
      </x:c>
      <x:c r="BA32" s="90" t="str">
        <x:f t="shared" si="195"/>
      </x:c>
      <x:c r="BB32" s="90" t="str">
        <x:f t="shared" si="196"/>
      </x:c>
      <x:c r="BC32" s="90" t="str">
        <x:f t="shared" si="197"/>
      </x:c>
      <x:c r="BD32" s="90" t="str">
        <x:f t="shared" si="198"/>
      </x:c>
      <x:c r="BE32" s="90">
        <x:f t="shared" si="199"/>
        <x:v>140250</x:v>
      </x:c>
      <x:c r="BF32" s="90">
        <x:f t="shared" si="200"/>
        <x:v>140250</x:v>
      </x:c>
      <x:c r="BG32" s="90">
        <x:f t="shared" si="201"/>
        <x:v>140250</x:v>
      </x:c>
      <x:c r="BH32" s="90">
        <x:f t="shared" si="202"/>
        <x:v>140250</x:v>
      </x:c>
      <x:c r="BI32" s="90">
        <x:f t="shared" si="203"/>
        <x:v>140250</x:v>
      </x:c>
      <x:c r="BJ32" s="90">
        <x:f t="shared" si="204"/>
        <x:v>140250</x:v>
      </x:c>
      <x:c r="BK32" s="90">
        <x:f t="shared" si="205"/>
        <x:v>140250</x:v>
      </x:c>
      <x:c r="BL32" s="90">
        <x:f t="shared" si="206"/>
        <x:v>140250</x:v>
      </x:c>
      <x:c r="BM32" s="90">
        <x:f t="shared" si="207"/>
        <x:v>140250</x:v>
      </x:c>
      <x:c r="BN32" s="90">
        <x:f t="shared" si="208"/>
        <x:v>140250</x:v>
      </x:c>
      <x:c r="BO32" s="90">
        <x:f t="shared" si="209"/>
        <x:v>140250</x:v>
      </x:c>
      <x:c r="BP32" s="90">
        <x:f t="shared" si="210"/>
        <x:v>140250</x:v>
      </x:c>
      <x:c r="BQ32" s="90">
        <x:f t="shared" si="211"/>
        <x:v>140250</x:v>
      </x:c>
      <x:c r="BR32" s="90">
        <x:f t="shared" si="212"/>
        <x:v>140250</x:v>
      </x:c>
      <x:c r="BS32" s="90">
        <x:f t="shared" si="213"/>
        <x:v>140250</x:v>
      </x:c>
      <x:c r="BT32" s="90">
        <x:f t="shared" si="214"/>
        <x:v>140250</x:v>
      </x:c>
      <x:c r="BU32" s="90">
        <x:f t="shared" si="215"/>
        <x:v>140250</x:v>
      </x:c>
      <x:c r="BV32" s="90">
        <x:f t="shared" si="216"/>
        <x:v>140250</x:v>
      </x:c>
      <x:c r="BW32" s="90" t="str">
        <x:f t="shared" si="217"/>
      </x:c>
      <x:c r="BX32" s="90" t="str">
        <x:f t="shared" si="218"/>
      </x:c>
      <x:c r="BY32" s="90" t="str">
        <x:f t="shared" si="219"/>
      </x:c>
      <x:c r="BZ32" s="90" t="str">
        <x:f t="shared" si="220"/>
      </x:c>
      <x:c r="CA32" s="90" t="str">
        <x:f t="shared" si="221"/>
      </x:c>
      <x:c r="CB32" s="90" t="str">
        <x:f t="shared" si="222"/>
      </x:c>
      <x:c r="CC32" s="90" t="str">
        <x:f t="shared" si="223"/>
      </x:c>
      <x:c r="CD32" s="90" t="str">
        <x:f t="shared" si="224"/>
      </x:c>
      <x:c r="CE32" s="90" t="str">
        <x:f t="shared" si="225"/>
      </x:c>
      <x:c r="CF32" s="90" t="str">
        <x:f t="shared" si="226"/>
      </x:c>
      <x:c r="CG32" s="90" t="str">
        <x:f t="shared" si="227"/>
      </x:c>
      <x:c r="CH32" s="90" t="str">
        <x:f t="shared" si="228"/>
      </x:c>
      <x:c r="CI32" s="90" t="str">
        <x:f t="shared" si="229"/>
      </x:c>
      <x:c r="CJ32" s="90" t="str">
        <x:f t="shared" si="230"/>
      </x:c>
      <x:c r="CK32" s="90" t="str">
        <x:f t="shared" si="231"/>
      </x:c>
      <x:c r="CL32" s="90" t="str">
        <x:f t="shared" si="232"/>
      </x:c>
      <x:c r="CM32" s="90" t="str">
        <x:f t="shared" si="233"/>
      </x:c>
      <x:c r="CN32" s="90" t="str">
        <x:f t="shared" si="234"/>
      </x:c>
      <x:c r="CO32" s="90" t="str">
        <x:f t="shared" si="235"/>
      </x:c>
      <x:c r="CP32" s="90" t="str">
        <x:f t="shared" si="236"/>
      </x:c>
      <x:c r="CQ32" s="90" t="str">
        <x:f t="shared" si="237"/>
      </x:c>
      <x:c r="CR32" s="90" t="str">
        <x:f t="shared" si="238"/>
      </x:c>
      <x:c r="CS32" s="90" t="str">
        <x:f t="shared" si="239"/>
      </x:c>
      <x:c r="CT32" s="90" t="str">
        <x:f t="shared" si="240"/>
      </x:c>
      <x:c r="CU32" s="90" t="str">
        <x:f t="shared" si="241"/>
      </x:c>
      <x:c r="CV32" s="90" t="str">
        <x:f t="shared" si="242"/>
      </x:c>
      <x:c r="CW32" s="90" t="str">
        <x:f t="shared" si="243"/>
      </x:c>
      <x:c r="CX32" s="90" t="str">
        <x:f t="shared" si="244"/>
      </x:c>
      <x:c r="CY32" s="90" t="str">
        <x:f t="shared" si="245"/>
      </x:c>
      <x:c r="CZ32" s="90" t="str">
        <x:f t="shared" si="246"/>
      </x:c>
      <x:c r="DA32" s="90" t="str">
        <x:f t="shared" si="247"/>
      </x:c>
      <x:c r="DB32" s="90" t="str">
        <x:f t="shared" si="248"/>
      </x:c>
      <x:c r="DC32" s="90" t="str">
        <x:f t="shared" si="249"/>
      </x:c>
      <x:c r="DD32" s="90" t="str">
        <x:f t="shared" si="250"/>
      </x:c>
      <x:c r="DE32" s="90" t="str">
        <x:f t="shared" si="251"/>
      </x:c>
      <x:c r="DF32" s="90" t="str">
        <x:f t="shared" si="252"/>
      </x:c>
      <x:c r="DG32" s="90" t="str">
        <x:f t="shared" si="253"/>
      </x:c>
      <x:c r="DH32" s="90" t="str">
        <x:f t="shared" si="254"/>
      </x:c>
      <x:c r="DI32" s="90" t="str">
        <x:f t="shared" si="255"/>
      </x:c>
      <x:c r="DJ32" s="90" t="str">
        <x:f t="shared" si="256"/>
      </x:c>
      <x:c r="DK32" s="90" t="str">
        <x:f t="shared" si="257"/>
      </x:c>
      <x:c r="DL32" s="90" t="str">
        <x:f t="shared" si="258"/>
      </x:c>
      <x:c r="DM32" s="90" t="str">
        <x:f t="shared" si="259"/>
      </x:c>
      <x:c r="DN32" s="90" t="str">
        <x:f t="shared" si="260"/>
      </x:c>
      <x:c r="DO32" s="90" t="str">
        <x:f t="shared" si="261"/>
      </x:c>
      <x:c r="DP32" s="90" t="str">
        <x:f t="shared" si="262"/>
      </x:c>
      <x:c r="DQ32" s="90" t="str">
        <x:f t="shared" si="263"/>
      </x:c>
      <x:c r="DR32" s="90" t="str">
        <x:f t="shared" si="264"/>
      </x:c>
      <x:c r="DS32" s="90" t="str">
        <x:f t="shared" si="265"/>
      </x:c>
      <x:c r="DT32" s="90" t="str">
        <x:f t="shared" si="266"/>
      </x:c>
      <x:c r="DU32" s="90" t="str">
        <x:f t="shared" si="267"/>
      </x:c>
      <x:c r="DV32" s="90" t="str">
        <x:f t="shared" si="268"/>
      </x:c>
      <x:c r="DW32" s="90" t="str">
        <x:f t="shared" si="269"/>
      </x:c>
      <x:c r="DX32" s="90" t="str">
        <x:f t="shared" si="270"/>
      </x:c>
      <x:c r="DY32" s="90" t="str">
        <x:f t="shared" si="271"/>
      </x:c>
      <x:c r="DZ32" s="90" t="str">
        <x:f t="shared" si="272"/>
      </x:c>
      <x:c r="EA32" s="90" t="str">
        <x:f t="shared" si="273"/>
      </x:c>
      <x:c r="EB32" s="90" t="str">
        <x:f t="shared" si="274"/>
      </x:c>
      <x:c r="EC32" s="90" t="str">
        <x:f t="shared" si="275"/>
      </x:c>
      <x:c r="ED32" s="90" t="str">
        <x:f t="shared" si="276"/>
      </x:c>
      <x:c r="EE32" s="90" t="str">
        <x:f t="shared" si="277"/>
      </x:c>
      <x:c r="EF32" s="90" t="str">
        <x:f t="shared" si="278"/>
      </x:c>
      <x:c r="EG32" s="90" t="str">
        <x:f t="shared" si="279"/>
      </x:c>
      <x:c r="EH32" s="90" t="str">
        <x:f t="shared" si="280"/>
      </x:c>
      <x:c r="EI32" s="90" t="str">
        <x:f t="shared" si="281"/>
      </x:c>
      <x:c r="EJ32" s="90" t="str">
        <x:f t="shared" si="282"/>
      </x:c>
      <x:c r="EK32" s="90" t="str">
        <x:f t="shared" si="283"/>
      </x:c>
      <x:c r="EL32" s="90" t="str">
        <x:f t="shared" si="284"/>
      </x:c>
      <x:c r="EM32" s="90" t="str">
        <x:f t="shared" si="285"/>
      </x:c>
      <x:c r="EN32" s="90" t="str">
        <x:f t="shared" si="286"/>
      </x:c>
      <x:c r="EO32" s="90" t="str">
        <x:f t="shared" si="287"/>
      </x:c>
      <x:c r="EP32" s="90" t="str">
        <x:f t="shared" si="288"/>
      </x:c>
      <x:c r="EQ32" s="90" t="str">
        <x:f t="shared" si="289"/>
      </x:c>
      <x:c r="ER32" s="90" t="str">
        <x:f t="shared" si="290"/>
      </x:c>
      <x:c r="ES32" s="90" t="str">
        <x:f t="shared" si="291"/>
      </x:c>
      <x:c r="ET32" s="90" t="str">
        <x:f t="shared" si="292"/>
      </x:c>
      <x:c r="EU32" s="90" t="str">
        <x:f t="shared" si="293"/>
      </x:c>
      <x:c r="EV32" s="90" t="str">
        <x:f t="shared" si="294"/>
      </x:c>
      <x:c r="EW32" s="90" t="str">
        <x:f t="shared" si="295"/>
      </x:c>
      <x:c r="EX32" s="90" t="str">
        <x:f t="shared" si="296"/>
      </x:c>
      <x:c r="EY32" s="90" t="str">
        <x:f t="shared" si="297"/>
      </x:c>
      <x:c r="EZ32" s="90" t="str">
        <x:f t="shared" si="298"/>
      </x:c>
      <x:c r="FA32" s="90" t="str">
        <x:f t="shared" si="299"/>
      </x:c>
      <x:c r="FB32" t="n">
        <x:f>'07_Presupuesto'!J28-'14_Parametros'!$B$5+1</x:f>
        <x:v>50</x:v>
      </x:c>
      <x:c r="FC32" t="n">
        <x:f>'07_Presupuesto'!K28-'14_Parametros'!$B$5+1</x:f>
        <x:v>67</x:v>
      </x:c>
      <x:c r="FD32">
        <x:f t="shared" si="300"/>
        <x:v>18</x:v>
      </x:c>
    </x:row>
    <x:row r="33" ht="21" customHeight="1">
      <x:c r="B33" s="109" t="str">
        <x:f>'07A_Ppto_Comparado'!K32</x:f>
        <x:v>B.1.4.3</x:v>
      </x:c>
      <x:c r="C33" s="109" t="str">
        <x:f>'07A_Ppto_Comparado'!L32</x:f>
        <x:v>Forro Exterior</x:v>
      </x:c>
      <x:c r="D33" s="109" t="str">
        <x:f>'07A_Ppto_Comparado'!M32</x:f>
        <x:v>M2</x:v>
      </x:c>
      <x:c r="E33" s="110" t="n">
        <x:f>'07A_Ppto_Comparado'!N32</x:f>
        <x:v>153</x:v>
      </x:c>
      <x:c r="F33" s="110" t="n">
        <x:f>'07A_Ppto_Comparado'!O32</x:f>
        <x:v>28749.999999999996</x:v>
      </x:c>
      <x:c r="G33" s="110" t="n">
        <x:f>'07A_Ppto_Comparado'!P32</x:f>
        <x:v>4398749.999999999</x:v>
      </x:c>
      <x:c r="H33" s="110" t="str">
        <x:f t="shared" si="151"/>
      </x:c>
      <x:c r="I33" s="110" t="str">
        <x:f t="shared" si="301"/>
      </x:c>
      <x:c r="J33" s="110" t="str">
        <x:f t="shared" si="152"/>
      </x:c>
      <x:c r="K33" s="110" t="str">
        <x:f t="shared" si="153"/>
      </x:c>
      <x:c r="L33" s="110" t="str">
        <x:f t="shared" si="154"/>
      </x:c>
      <x:c r="M33" s="110" t="str">
        <x:f t="shared" si="155"/>
      </x:c>
      <x:c r="N33" s="110" t="str">
        <x:f t="shared" si="156"/>
      </x:c>
      <x:c r="O33" s="110" t="str">
        <x:f t="shared" si="157"/>
      </x:c>
      <x:c r="P33" s="110" t="str">
        <x:f t="shared" si="158"/>
      </x:c>
      <x:c r="Q33" s="110" t="str">
        <x:f t="shared" si="159"/>
      </x:c>
      <x:c r="R33" s="110" t="str">
        <x:f t="shared" si="160"/>
      </x:c>
      <x:c r="S33" s="110" t="str">
        <x:f t="shared" si="161"/>
      </x:c>
      <x:c r="T33" s="110" t="str">
        <x:f t="shared" si="162"/>
      </x:c>
      <x:c r="U33" s="110" t="str">
        <x:f t="shared" si="163"/>
      </x:c>
      <x:c r="V33" s="110" t="str">
        <x:f t="shared" si="164"/>
      </x:c>
      <x:c r="W33" s="110" t="str">
        <x:f t="shared" si="165"/>
      </x:c>
      <x:c r="X33" s="110" t="str">
        <x:f t="shared" si="166"/>
      </x:c>
      <x:c r="Y33" s="110" t="str">
        <x:f t="shared" si="167"/>
      </x:c>
      <x:c r="Z33" s="110" t="str">
        <x:f t="shared" si="168"/>
      </x:c>
      <x:c r="AA33" s="110" t="str">
        <x:f t="shared" si="169"/>
      </x:c>
      <x:c r="AB33" s="110" t="str">
        <x:f t="shared" si="170"/>
      </x:c>
      <x:c r="AC33" s="110" t="str">
        <x:f t="shared" si="171"/>
      </x:c>
      <x:c r="AD33" s="110" t="str">
        <x:f t="shared" si="172"/>
      </x:c>
      <x:c r="AE33" s="110" t="str">
        <x:f t="shared" si="173"/>
      </x:c>
      <x:c r="AF33" s="110" t="str">
        <x:f t="shared" si="174"/>
      </x:c>
      <x:c r="AG33" s="110" t="str">
        <x:f t="shared" si="175"/>
      </x:c>
      <x:c r="AH33" s="110" t="str">
        <x:f t="shared" si="176"/>
      </x:c>
      <x:c r="AI33" s="110" t="str">
        <x:f t="shared" si="177"/>
      </x:c>
      <x:c r="AJ33" s="110" t="str">
        <x:f t="shared" si="178"/>
      </x:c>
      <x:c r="AK33" s="110" t="str">
        <x:f t="shared" si="179"/>
      </x:c>
      <x:c r="AL33" s="110" t="str">
        <x:f t="shared" si="180"/>
      </x:c>
      <x:c r="AM33" s="110" t="str">
        <x:f t="shared" si="181"/>
      </x:c>
      <x:c r="AN33" s="110" t="str">
        <x:f t="shared" si="182"/>
      </x:c>
      <x:c r="AO33" s="110" t="str">
        <x:f t="shared" si="183"/>
      </x:c>
      <x:c r="AP33" s="110" t="str">
        <x:f t="shared" si="184"/>
      </x:c>
      <x:c r="AQ33" s="110" t="str">
        <x:f t="shared" si="185"/>
      </x:c>
      <x:c r="AR33" s="110" t="str">
        <x:f t="shared" si="186"/>
      </x:c>
      <x:c r="AS33" s="110" t="str">
        <x:f t="shared" si="187"/>
      </x:c>
      <x:c r="AT33" s="110" t="str">
        <x:f t="shared" si="188"/>
      </x:c>
      <x:c r="AU33" s="110" t="str">
        <x:f t="shared" si="189"/>
      </x:c>
      <x:c r="AV33" s="110" t="str">
        <x:f t="shared" si="190"/>
      </x:c>
      <x:c r="AW33" s="110" t="str">
        <x:f t="shared" si="191"/>
      </x:c>
      <x:c r="AX33" s="110" t="str">
        <x:f t="shared" si="192"/>
      </x:c>
      <x:c r="AY33" s="110" t="str">
        <x:f t="shared" si="193"/>
      </x:c>
      <x:c r="AZ33" s="110" t="str">
        <x:f t="shared" si="194"/>
      </x:c>
      <x:c r="BA33" s="110" t="str">
        <x:f t="shared" si="195"/>
      </x:c>
      <x:c r="BB33" s="110" t="str">
        <x:f t="shared" si="196"/>
      </x:c>
      <x:c r="BC33" s="110" t="str">
        <x:f t="shared" si="197"/>
      </x:c>
      <x:c r="BD33" s="110" t="str">
        <x:f t="shared" si="198"/>
      </x:c>
      <x:c r="BE33" s="110">
        <x:f t="shared" si="199"/>
        <x:v>244374.99999999994</x:v>
      </x:c>
      <x:c r="BF33" s="110">
        <x:f t="shared" si="200"/>
        <x:v>244374.99999999994</x:v>
      </x:c>
      <x:c r="BG33" s="110">
        <x:f t="shared" si="201"/>
        <x:v>244374.99999999994</x:v>
      </x:c>
      <x:c r="BH33" s="110">
        <x:f t="shared" si="202"/>
        <x:v>244374.99999999994</x:v>
      </x:c>
      <x:c r="BI33" s="110">
        <x:f t="shared" si="203"/>
        <x:v>244374.99999999994</x:v>
      </x:c>
      <x:c r="BJ33" s="110">
        <x:f t="shared" si="204"/>
        <x:v>244374.99999999994</x:v>
      </x:c>
      <x:c r="BK33" s="110">
        <x:f t="shared" si="205"/>
        <x:v>244374.99999999994</x:v>
      </x:c>
      <x:c r="BL33" s="110">
        <x:f t="shared" si="206"/>
        <x:v>244374.99999999994</x:v>
      </x:c>
      <x:c r="BM33" s="110">
        <x:f t="shared" si="207"/>
        <x:v>244374.99999999994</x:v>
      </x:c>
      <x:c r="BN33" s="110">
        <x:f t="shared" si="208"/>
        <x:v>244374.99999999994</x:v>
      </x:c>
      <x:c r="BO33" s="110">
        <x:f t="shared" si="209"/>
        <x:v>244374.99999999994</x:v>
      </x:c>
      <x:c r="BP33" s="110">
        <x:f t="shared" si="210"/>
        <x:v>244374.99999999994</x:v>
      </x:c>
      <x:c r="BQ33" s="110">
        <x:f t="shared" si="211"/>
        <x:v>244374.99999999994</x:v>
      </x:c>
      <x:c r="BR33" s="110">
        <x:f t="shared" si="212"/>
        <x:v>244374.99999999994</x:v>
      </x:c>
      <x:c r="BS33" s="110">
        <x:f t="shared" si="213"/>
        <x:v>244374.99999999994</x:v>
      </x:c>
      <x:c r="BT33" s="110">
        <x:f t="shared" si="214"/>
        <x:v>244374.99999999994</x:v>
      </x:c>
      <x:c r="BU33" s="110">
        <x:f t="shared" si="215"/>
        <x:v>244374.99999999994</x:v>
      </x:c>
      <x:c r="BV33" s="110">
        <x:f t="shared" si="216"/>
        <x:v>244374.99999999994</x:v>
      </x:c>
      <x:c r="BW33" s="110" t="str">
        <x:f t="shared" si="217"/>
      </x:c>
      <x:c r="BX33" s="110" t="str">
        <x:f t="shared" si="218"/>
      </x:c>
      <x:c r="BY33" s="110" t="str">
        <x:f t="shared" si="219"/>
      </x:c>
      <x:c r="BZ33" s="110" t="str">
        <x:f t="shared" si="220"/>
      </x:c>
      <x:c r="CA33" s="110" t="str">
        <x:f t="shared" si="221"/>
      </x:c>
      <x:c r="CB33" s="110" t="str">
        <x:f t="shared" si="222"/>
      </x:c>
      <x:c r="CC33" s="110" t="str">
        <x:f t="shared" si="223"/>
      </x:c>
      <x:c r="CD33" s="110" t="str">
        <x:f t="shared" si="224"/>
      </x:c>
      <x:c r="CE33" s="110" t="str">
        <x:f t="shared" si="225"/>
      </x:c>
      <x:c r="CF33" s="110" t="str">
        <x:f t="shared" si="226"/>
      </x:c>
      <x:c r="CG33" s="110" t="str">
        <x:f t="shared" si="227"/>
      </x:c>
      <x:c r="CH33" s="110" t="str">
        <x:f t="shared" si="228"/>
      </x:c>
      <x:c r="CI33" s="110" t="str">
        <x:f t="shared" si="229"/>
      </x:c>
      <x:c r="CJ33" s="110" t="str">
        <x:f t="shared" si="230"/>
      </x:c>
      <x:c r="CK33" s="110" t="str">
        <x:f t="shared" si="231"/>
      </x:c>
      <x:c r="CL33" s="110" t="str">
        <x:f t="shared" si="232"/>
      </x:c>
      <x:c r="CM33" s="110" t="str">
        <x:f t="shared" si="233"/>
      </x:c>
      <x:c r="CN33" s="110" t="str">
        <x:f t="shared" si="234"/>
      </x:c>
      <x:c r="CO33" s="110" t="str">
        <x:f t="shared" si="235"/>
      </x:c>
      <x:c r="CP33" s="110" t="str">
        <x:f t="shared" si="236"/>
      </x:c>
      <x:c r="CQ33" s="110" t="str">
        <x:f t="shared" si="237"/>
      </x:c>
      <x:c r="CR33" s="110" t="str">
        <x:f t="shared" si="238"/>
      </x:c>
      <x:c r="CS33" s="110" t="str">
        <x:f t="shared" si="239"/>
      </x:c>
      <x:c r="CT33" s="110" t="str">
        <x:f t="shared" si="240"/>
      </x:c>
      <x:c r="CU33" s="110" t="str">
        <x:f t="shared" si="241"/>
      </x:c>
      <x:c r="CV33" s="110" t="str">
        <x:f t="shared" si="242"/>
      </x:c>
      <x:c r="CW33" s="110" t="str">
        <x:f t="shared" si="243"/>
      </x:c>
      <x:c r="CX33" s="110" t="str">
        <x:f t="shared" si="244"/>
      </x:c>
      <x:c r="CY33" s="110" t="str">
        <x:f t="shared" si="245"/>
      </x:c>
      <x:c r="CZ33" s="110" t="str">
        <x:f t="shared" si="246"/>
      </x:c>
      <x:c r="DA33" s="110" t="str">
        <x:f t="shared" si="247"/>
      </x:c>
      <x:c r="DB33" s="110" t="str">
        <x:f t="shared" si="248"/>
      </x:c>
      <x:c r="DC33" s="110" t="str">
        <x:f t="shared" si="249"/>
      </x:c>
      <x:c r="DD33" s="110" t="str">
        <x:f t="shared" si="250"/>
      </x:c>
      <x:c r="DE33" s="110" t="str">
        <x:f t="shared" si="251"/>
      </x:c>
      <x:c r="DF33" s="110" t="str">
        <x:f t="shared" si="252"/>
      </x:c>
      <x:c r="DG33" s="110" t="str">
        <x:f t="shared" si="253"/>
      </x:c>
      <x:c r="DH33" s="110" t="str">
        <x:f t="shared" si="254"/>
      </x:c>
      <x:c r="DI33" s="110" t="str">
        <x:f t="shared" si="255"/>
      </x:c>
      <x:c r="DJ33" s="110" t="str">
        <x:f t="shared" si="256"/>
      </x:c>
      <x:c r="DK33" s="110" t="str">
        <x:f t="shared" si="257"/>
      </x:c>
      <x:c r="DL33" s="110" t="str">
        <x:f t="shared" si="258"/>
      </x:c>
      <x:c r="DM33" s="110" t="str">
        <x:f t="shared" si="259"/>
      </x:c>
      <x:c r="DN33" s="110" t="str">
        <x:f t="shared" si="260"/>
      </x:c>
      <x:c r="DO33" s="110" t="str">
        <x:f t="shared" si="261"/>
      </x:c>
      <x:c r="DP33" s="110" t="str">
        <x:f t="shared" si="262"/>
      </x:c>
      <x:c r="DQ33" s="110" t="str">
        <x:f t="shared" si="263"/>
      </x:c>
      <x:c r="DR33" s="110" t="str">
        <x:f t="shared" si="264"/>
      </x:c>
      <x:c r="DS33" s="110" t="str">
        <x:f t="shared" si="265"/>
      </x:c>
      <x:c r="DT33" s="110" t="str">
        <x:f t="shared" si="266"/>
      </x:c>
      <x:c r="DU33" s="110" t="str">
        <x:f t="shared" si="267"/>
      </x:c>
      <x:c r="DV33" s="110" t="str">
        <x:f t="shared" si="268"/>
      </x:c>
      <x:c r="DW33" s="110" t="str">
        <x:f t="shared" si="269"/>
      </x:c>
      <x:c r="DX33" s="110" t="str">
        <x:f t="shared" si="270"/>
      </x:c>
      <x:c r="DY33" s="110" t="str">
        <x:f t="shared" si="271"/>
      </x:c>
      <x:c r="DZ33" s="110" t="str">
        <x:f t="shared" si="272"/>
      </x:c>
      <x:c r="EA33" s="110" t="str">
        <x:f t="shared" si="273"/>
      </x:c>
      <x:c r="EB33" s="110" t="str">
        <x:f t="shared" si="274"/>
      </x:c>
      <x:c r="EC33" s="110" t="str">
        <x:f t="shared" si="275"/>
      </x:c>
      <x:c r="ED33" s="110" t="str">
        <x:f t="shared" si="276"/>
      </x:c>
      <x:c r="EE33" s="110" t="str">
        <x:f t="shared" si="277"/>
      </x:c>
      <x:c r="EF33" s="110" t="str">
        <x:f t="shared" si="278"/>
      </x:c>
      <x:c r="EG33" s="110" t="str">
        <x:f t="shared" si="279"/>
      </x:c>
      <x:c r="EH33" s="110" t="str">
        <x:f t="shared" si="280"/>
      </x:c>
      <x:c r="EI33" s="110" t="str">
        <x:f t="shared" si="281"/>
      </x:c>
      <x:c r="EJ33" s="110" t="str">
        <x:f t="shared" si="282"/>
      </x:c>
      <x:c r="EK33" s="110" t="str">
        <x:f t="shared" si="283"/>
      </x:c>
      <x:c r="EL33" s="110" t="str">
        <x:f t="shared" si="284"/>
      </x:c>
      <x:c r="EM33" s="110" t="str">
        <x:f t="shared" si="285"/>
      </x:c>
      <x:c r="EN33" s="110" t="str">
        <x:f t="shared" si="286"/>
      </x:c>
      <x:c r="EO33" s="110" t="str">
        <x:f t="shared" si="287"/>
      </x:c>
      <x:c r="EP33" s="110" t="str">
        <x:f t="shared" si="288"/>
      </x:c>
      <x:c r="EQ33" s="110" t="str">
        <x:f t="shared" si="289"/>
      </x:c>
      <x:c r="ER33" s="110" t="str">
        <x:f t="shared" si="290"/>
      </x:c>
      <x:c r="ES33" s="110" t="str">
        <x:f t="shared" si="291"/>
      </x:c>
      <x:c r="ET33" s="110" t="str">
        <x:f t="shared" si="292"/>
      </x:c>
      <x:c r="EU33" s="110" t="str">
        <x:f t="shared" si="293"/>
      </x:c>
      <x:c r="EV33" s="110" t="str">
        <x:f t="shared" si="294"/>
      </x:c>
      <x:c r="EW33" s="110" t="str">
        <x:f t="shared" si="295"/>
      </x:c>
      <x:c r="EX33" s="110" t="str">
        <x:f t="shared" si="296"/>
      </x:c>
      <x:c r="EY33" s="110" t="str">
        <x:f t="shared" si="297"/>
      </x:c>
      <x:c r="EZ33" s="110" t="str">
        <x:f t="shared" si="298"/>
      </x:c>
      <x:c r="FA33" s="110" t="str">
        <x:f t="shared" si="299"/>
      </x:c>
      <x:c r="FB33" t="n">
        <x:f>'07_Presupuesto'!J29-'14_Parametros'!$B$5+1</x:f>
        <x:v>50</x:v>
      </x:c>
      <x:c r="FC33" t="n">
        <x:f>'07_Presupuesto'!K29-'14_Parametros'!$B$5+1</x:f>
        <x:v>67</x:v>
      </x:c>
      <x:c r="FD33">
        <x:f t="shared" si="300"/>
        <x:v>18</x:v>
      </x:c>
    </x:row>
    <x:row r="34" ht="21" customHeight="1">
      <x:c r="B34" t="str">
        <x:f>'07A_Ppto_Comparado'!K33</x:f>
        <x:v>B.1.4.4</x:v>
      </x:c>
      <x:c r="C34" t="str">
        <x:f>'07A_Ppto_Comparado'!L33</x:f>
        <x:v>Forro Interior Volcanita y Aleros Exteriores</x:v>
      </x:c>
      <x:c r="D34" t="str">
        <x:f>'07A_Ppto_Comparado'!M33</x:f>
        <x:v>M2</x:v>
      </x:c>
      <x:c r="E34" s="90" t="n">
        <x:f>'07A_Ppto_Comparado'!N33</x:f>
        <x:v>180</x:v>
      </x:c>
      <x:c r="F34" s="90" t="n">
        <x:f>'07A_Ppto_Comparado'!O33</x:f>
        <x:v>15999.999999999998</x:v>
      </x:c>
      <x:c r="G34" s="90" t="n">
        <x:f>'07A_Ppto_Comparado'!P33</x:f>
        <x:v>2879999.9999999995</x:v>
      </x:c>
      <x:c r="H34" s="90" t="str">
        <x:f t="shared" si="151"/>
      </x:c>
      <x:c r="I34" s="90" t="str">
        <x:f t="shared" si="301"/>
      </x:c>
      <x:c r="J34" s="90" t="str">
        <x:f t="shared" si="152"/>
      </x:c>
      <x:c r="K34" s="90" t="str">
        <x:f t="shared" si="153"/>
      </x:c>
      <x:c r="L34" s="90" t="str">
        <x:f t="shared" si="154"/>
      </x:c>
      <x:c r="M34" s="90" t="str">
        <x:f t="shared" si="155"/>
      </x:c>
      <x:c r="N34" s="90" t="str">
        <x:f t="shared" si="156"/>
      </x:c>
      <x:c r="O34" s="90" t="str">
        <x:f t="shared" si="157"/>
      </x:c>
      <x:c r="P34" s="90" t="str">
        <x:f t="shared" si="158"/>
      </x:c>
      <x:c r="Q34" s="90" t="str">
        <x:f t="shared" si="159"/>
      </x:c>
      <x:c r="R34" s="90" t="str">
        <x:f t="shared" si="160"/>
      </x:c>
      <x:c r="S34" s="90" t="str">
        <x:f t="shared" si="161"/>
      </x:c>
      <x:c r="T34" s="90" t="str">
        <x:f t="shared" si="162"/>
      </x:c>
      <x:c r="U34" s="90" t="str">
        <x:f t="shared" si="163"/>
      </x:c>
      <x:c r="V34" s="90" t="str">
        <x:f t="shared" si="164"/>
      </x:c>
      <x:c r="W34" s="90" t="str">
        <x:f t="shared" si="165"/>
      </x:c>
      <x:c r="X34" s="90" t="str">
        <x:f t="shared" si="166"/>
      </x:c>
      <x:c r="Y34" s="90" t="str">
        <x:f t="shared" si="167"/>
      </x:c>
      <x:c r="Z34" s="90" t="str">
        <x:f t="shared" si="168"/>
      </x:c>
      <x:c r="AA34" s="90" t="str">
        <x:f t="shared" si="169"/>
      </x:c>
      <x:c r="AB34" s="90" t="str">
        <x:f t="shared" si="170"/>
      </x:c>
      <x:c r="AC34" s="90" t="str">
        <x:f t="shared" si="171"/>
      </x:c>
      <x:c r="AD34" s="90" t="str">
        <x:f t="shared" si="172"/>
      </x:c>
      <x:c r="AE34" s="90" t="str">
        <x:f t="shared" si="173"/>
      </x:c>
      <x:c r="AF34" s="90" t="str">
        <x:f t="shared" si="174"/>
      </x:c>
      <x:c r="AG34" s="90" t="str">
        <x:f t="shared" si="175"/>
      </x:c>
      <x:c r="AH34" s="90" t="str">
        <x:f t="shared" si="176"/>
      </x:c>
      <x:c r="AI34" s="90" t="str">
        <x:f t="shared" si="177"/>
      </x:c>
      <x:c r="AJ34" s="90" t="str">
        <x:f t="shared" si="178"/>
      </x:c>
      <x:c r="AK34" s="90" t="str">
        <x:f t="shared" si="179"/>
      </x:c>
      <x:c r="AL34" s="90" t="str">
        <x:f t="shared" si="180"/>
      </x:c>
      <x:c r="AM34" s="90" t="str">
        <x:f t="shared" si="181"/>
      </x:c>
      <x:c r="AN34" s="90" t="str">
        <x:f t="shared" si="182"/>
      </x:c>
      <x:c r="AO34" s="90" t="str">
        <x:f t="shared" si="183"/>
      </x:c>
      <x:c r="AP34" s="90" t="str">
        <x:f t="shared" si="184"/>
      </x:c>
      <x:c r="AQ34" s="90" t="str">
        <x:f t="shared" si="185"/>
      </x:c>
      <x:c r="AR34" s="90" t="str">
        <x:f t="shared" si="186"/>
      </x:c>
      <x:c r="AS34" s="90" t="str">
        <x:f t="shared" si="187"/>
      </x:c>
      <x:c r="AT34" s="90" t="str">
        <x:f t="shared" si="188"/>
      </x:c>
      <x:c r="AU34" s="90" t="str">
        <x:f t="shared" si="189"/>
      </x:c>
      <x:c r="AV34" s="90" t="str">
        <x:f t="shared" si="190"/>
      </x:c>
      <x:c r="AW34" s="90" t="str">
        <x:f t="shared" si="191"/>
      </x:c>
      <x:c r="AX34" s="90" t="str">
        <x:f t="shared" si="192"/>
      </x:c>
      <x:c r="AY34" s="90" t="str">
        <x:f t="shared" si="193"/>
      </x:c>
      <x:c r="AZ34" s="90" t="str">
        <x:f t="shared" si="194"/>
      </x:c>
      <x:c r="BA34" s="90" t="str">
        <x:f t="shared" si="195"/>
      </x:c>
      <x:c r="BB34" s="90" t="str">
        <x:f t="shared" si="196"/>
      </x:c>
      <x:c r="BC34" s="90" t="str">
        <x:f t="shared" si="197"/>
      </x:c>
      <x:c r="BD34" s="90" t="str">
        <x:f t="shared" si="198"/>
      </x:c>
      <x:c r="BE34" s="90">
        <x:f t="shared" si="199"/>
        <x:v>159999.99999999997</x:v>
      </x:c>
      <x:c r="BF34" s="90">
        <x:f t="shared" si="200"/>
        <x:v>159999.99999999997</x:v>
      </x:c>
      <x:c r="BG34" s="90">
        <x:f t="shared" si="201"/>
        <x:v>159999.99999999997</x:v>
      </x:c>
      <x:c r="BH34" s="90">
        <x:f t="shared" si="202"/>
        <x:v>159999.99999999997</x:v>
      </x:c>
      <x:c r="BI34" s="90">
        <x:f t="shared" si="203"/>
        <x:v>159999.99999999997</x:v>
      </x:c>
      <x:c r="BJ34" s="90">
        <x:f t="shared" si="204"/>
        <x:v>159999.99999999997</x:v>
      </x:c>
      <x:c r="BK34" s="90">
        <x:f t="shared" si="205"/>
        <x:v>159999.99999999997</x:v>
      </x:c>
      <x:c r="BL34" s="90">
        <x:f t="shared" si="206"/>
        <x:v>159999.99999999997</x:v>
      </x:c>
      <x:c r="BM34" s="90">
        <x:f t="shared" si="207"/>
        <x:v>159999.99999999997</x:v>
      </x:c>
      <x:c r="BN34" s="90">
        <x:f t="shared" si="208"/>
        <x:v>159999.99999999997</x:v>
      </x:c>
      <x:c r="BO34" s="90">
        <x:f t="shared" si="209"/>
        <x:v>159999.99999999997</x:v>
      </x:c>
      <x:c r="BP34" s="90">
        <x:f t="shared" si="210"/>
        <x:v>159999.99999999997</x:v>
      </x:c>
      <x:c r="BQ34" s="90">
        <x:f t="shared" si="211"/>
        <x:v>159999.99999999997</x:v>
      </x:c>
      <x:c r="BR34" s="90">
        <x:f t="shared" si="212"/>
        <x:v>159999.99999999997</x:v>
      </x:c>
      <x:c r="BS34" s="90">
        <x:f t="shared" si="213"/>
        <x:v>159999.99999999997</x:v>
      </x:c>
      <x:c r="BT34" s="90">
        <x:f t="shared" si="214"/>
        <x:v>159999.99999999997</x:v>
      </x:c>
      <x:c r="BU34" s="90">
        <x:f t="shared" si="215"/>
        <x:v>159999.99999999997</x:v>
      </x:c>
      <x:c r="BV34" s="90">
        <x:f t="shared" si="216"/>
        <x:v>159999.99999999997</x:v>
      </x:c>
      <x:c r="BW34" s="90" t="str">
        <x:f t="shared" si="217"/>
      </x:c>
      <x:c r="BX34" s="90" t="str">
        <x:f t="shared" si="218"/>
      </x:c>
      <x:c r="BY34" s="90" t="str">
        <x:f t="shared" si="219"/>
      </x:c>
      <x:c r="BZ34" s="90" t="str">
        <x:f t="shared" si="220"/>
      </x:c>
      <x:c r="CA34" s="90" t="str">
        <x:f t="shared" si="221"/>
      </x:c>
      <x:c r="CB34" s="90" t="str">
        <x:f t="shared" si="222"/>
      </x:c>
      <x:c r="CC34" s="90" t="str">
        <x:f t="shared" si="223"/>
      </x:c>
      <x:c r="CD34" s="90" t="str">
        <x:f t="shared" si="224"/>
      </x:c>
      <x:c r="CE34" s="90" t="str">
        <x:f t="shared" si="225"/>
      </x:c>
      <x:c r="CF34" s="90" t="str">
        <x:f t="shared" si="226"/>
      </x:c>
      <x:c r="CG34" s="90" t="str">
        <x:f t="shared" si="227"/>
      </x:c>
      <x:c r="CH34" s="90" t="str">
        <x:f t="shared" si="228"/>
      </x:c>
      <x:c r="CI34" s="90" t="str">
        <x:f t="shared" si="229"/>
      </x:c>
      <x:c r="CJ34" s="90" t="str">
        <x:f t="shared" si="230"/>
      </x:c>
      <x:c r="CK34" s="90" t="str">
        <x:f t="shared" si="231"/>
      </x:c>
      <x:c r="CL34" s="90" t="str">
        <x:f t="shared" si="232"/>
      </x:c>
      <x:c r="CM34" s="90" t="str">
        <x:f t="shared" si="233"/>
      </x:c>
      <x:c r="CN34" s="90" t="str">
        <x:f t="shared" si="234"/>
      </x:c>
      <x:c r="CO34" s="90" t="str">
        <x:f t="shared" si="235"/>
      </x:c>
      <x:c r="CP34" s="90" t="str">
        <x:f t="shared" si="236"/>
      </x:c>
      <x:c r="CQ34" s="90" t="str">
        <x:f t="shared" si="237"/>
      </x:c>
      <x:c r="CR34" s="90" t="str">
        <x:f t="shared" si="238"/>
      </x:c>
      <x:c r="CS34" s="90" t="str">
        <x:f t="shared" si="239"/>
      </x:c>
      <x:c r="CT34" s="90" t="str">
        <x:f t="shared" si="240"/>
      </x:c>
      <x:c r="CU34" s="90" t="str">
        <x:f t="shared" si="241"/>
      </x:c>
      <x:c r="CV34" s="90" t="str">
        <x:f t="shared" si="242"/>
      </x:c>
      <x:c r="CW34" s="90" t="str">
        <x:f t="shared" si="243"/>
      </x:c>
      <x:c r="CX34" s="90" t="str">
        <x:f t="shared" si="244"/>
      </x:c>
      <x:c r="CY34" s="90" t="str">
        <x:f t="shared" si="245"/>
      </x:c>
      <x:c r="CZ34" s="90" t="str">
        <x:f t="shared" si="246"/>
      </x:c>
      <x:c r="DA34" s="90" t="str">
        <x:f t="shared" si="247"/>
      </x:c>
      <x:c r="DB34" s="90" t="str">
        <x:f t="shared" si="248"/>
      </x:c>
      <x:c r="DC34" s="90" t="str">
        <x:f t="shared" si="249"/>
      </x:c>
      <x:c r="DD34" s="90" t="str">
        <x:f t="shared" si="250"/>
      </x:c>
      <x:c r="DE34" s="90" t="str">
        <x:f t="shared" si="251"/>
      </x:c>
      <x:c r="DF34" s="90" t="str">
        <x:f t="shared" si="252"/>
      </x:c>
      <x:c r="DG34" s="90" t="str">
        <x:f t="shared" si="253"/>
      </x:c>
      <x:c r="DH34" s="90" t="str">
        <x:f t="shared" si="254"/>
      </x:c>
      <x:c r="DI34" s="90" t="str">
        <x:f t="shared" si="255"/>
      </x:c>
      <x:c r="DJ34" s="90" t="str">
        <x:f t="shared" si="256"/>
      </x:c>
      <x:c r="DK34" s="90" t="str">
        <x:f t="shared" si="257"/>
      </x:c>
      <x:c r="DL34" s="90" t="str">
        <x:f t="shared" si="258"/>
      </x:c>
      <x:c r="DM34" s="90" t="str">
        <x:f t="shared" si="259"/>
      </x:c>
      <x:c r="DN34" s="90" t="str">
        <x:f t="shared" si="260"/>
      </x:c>
      <x:c r="DO34" s="90" t="str">
        <x:f t="shared" si="261"/>
      </x:c>
      <x:c r="DP34" s="90" t="str">
        <x:f t="shared" si="262"/>
      </x:c>
      <x:c r="DQ34" s="90" t="str">
        <x:f t="shared" si="263"/>
      </x:c>
      <x:c r="DR34" s="90" t="str">
        <x:f t="shared" si="264"/>
      </x:c>
      <x:c r="DS34" s="90" t="str">
        <x:f t="shared" si="265"/>
      </x:c>
      <x:c r="DT34" s="90" t="str">
        <x:f t="shared" si="266"/>
      </x:c>
      <x:c r="DU34" s="90" t="str">
        <x:f t="shared" si="267"/>
      </x:c>
      <x:c r="DV34" s="90" t="str">
        <x:f t="shared" si="268"/>
      </x:c>
      <x:c r="DW34" s="90" t="str">
        <x:f t="shared" si="269"/>
      </x:c>
      <x:c r="DX34" s="90" t="str">
        <x:f t="shared" si="270"/>
      </x:c>
      <x:c r="DY34" s="90" t="str">
        <x:f t="shared" si="271"/>
      </x:c>
      <x:c r="DZ34" s="90" t="str">
        <x:f t="shared" si="272"/>
      </x:c>
      <x:c r="EA34" s="90" t="str">
        <x:f t="shared" si="273"/>
      </x:c>
      <x:c r="EB34" s="90" t="str">
        <x:f t="shared" si="274"/>
      </x:c>
      <x:c r="EC34" s="90" t="str">
        <x:f t="shared" si="275"/>
      </x:c>
      <x:c r="ED34" s="90" t="str">
        <x:f t="shared" si="276"/>
      </x:c>
      <x:c r="EE34" s="90" t="str">
        <x:f t="shared" si="277"/>
      </x:c>
      <x:c r="EF34" s="90" t="str">
        <x:f t="shared" si="278"/>
      </x:c>
      <x:c r="EG34" s="90" t="str">
        <x:f t="shared" si="279"/>
      </x:c>
      <x:c r="EH34" s="90" t="str">
        <x:f t="shared" si="280"/>
      </x:c>
      <x:c r="EI34" s="90" t="str">
        <x:f t="shared" si="281"/>
      </x:c>
      <x:c r="EJ34" s="90" t="str">
        <x:f t="shared" si="282"/>
      </x:c>
      <x:c r="EK34" s="90" t="str">
        <x:f t="shared" si="283"/>
      </x:c>
      <x:c r="EL34" s="90" t="str">
        <x:f t="shared" si="284"/>
      </x:c>
      <x:c r="EM34" s="90" t="str">
        <x:f t="shared" si="285"/>
      </x:c>
      <x:c r="EN34" s="90" t="str">
        <x:f t="shared" si="286"/>
      </x:c>
      <x:c r="EO34" s="90" t="str">
        <x:f t="shared" si="287"/>
      </x:c>
      <x:c r="EP34" s="90" t="str">
        <x:f t="shared" si="288"/>
      </x:c>
      <x:c r="EQ34" s="90" t="str">
        <x:f t="shared" si="289"/>
      </x:c>
      <x:c r="ER34" s="90" t="str">
        <x:f t="shared" si="290"/>
      </x:c>
      <x:c r="ES34" s="90" t="str">
        <x:f t="shared" si="291"/>
      </x:c>
      <x:c r="ET34" s="90" t="str">
        <x:f t="shared" si="292"/>
      </x:c>
      <x:c r="EU34" s="90" t="str">
        <x:f t="shared" si="293"/>
      </x:c>
      <x:c r="EV34" s="90" t="str">
        <x:f t="shared" si="294"/>
      </x:c>
      <x:c r="EW34" s="90" t="str">
        <x:f t="shared" si="295"/>
      </x:c>
      <x:c r="EX34" s="90" t="str">
        <x:f t="shared" si="296"/>
      </x:c>
      <x:c r="EY34" s="90" t="str">
        <x:f t="shared" si="297"/>
      </x:c>
      <x:c r="EZ34" s="90" t="str">
        <x:f t="shared" si="298"/>
      </x:c>
      <x:c r="FA34" s="90" t="str">
        <x:f t="shared" si="299"/>
      </x:c>
      <x:c r="FB34" t="n">
        <x:f>'07_Presupuesto'!J30-'14_Parametros'!$B$5+1</x:f>
        <x:v>50</x:v>
      </x:c>
      <x:c r="FC34" t="n">
        <x:f>'07_Presupuesto'!K30-'14_Parametros'!$B$5+1</x:f>
        <x:v>67</x:v>
      </x:c>
      <x:c r="FD34">
        <x:f t="shared" si="300"/>
        <x:v>18</x:v>
      </x:c>
    </x:row>
    <x:row r="35" ht="21" customHeight="1">
      <x:c r="B35" s="109" t="str">
        <x:f>'07A_Ppto_Comparado'!K34</x:f>
        <x:v>B.1.4.5</x:v>
      </x:c>
      <x:c r="C35" s="109" t="str">
        <x:f>'07A_Ppto_Comparado'!L34</x:f>
        <x:v>Forro Interior Fibrocemento</x:v>
      </x:c>
      <x:c r="D35" s="109" t="str">
        <x:f>'07A_Ppto_Comparado'!M34</x:f>
        <x:v>M2</x:v>
      </x:c>
      <x:c r="E35" s="110" t="n">
        <x:f>'07A_Ppto_Comparado'!N34</x:f>
        <x:v>65</x:v>
      </x:c>
      <x:c r="F35" s="110" t="n">
        <x:f>'07A_Ppto_Comparado'!O34</x:f>
        <x:v>22250</x:v>
      </x:c>
      <x:c r="G35" s="110" t="n">
        <x:f>'07A_Ppto_Comparado'!P34</x:f>
        <x:v>1446250</x:v>
      </x:c>
      <x:c r="H35" s="110" t="str">
        <x:f t="shared" si="151"/>
      </x:c>
      <x:c r="I35" s="110" t="str">
        <x:f t="shared" si="301"/>
      </x:c>
      <x:c r="J35" s="110" t="str">
        <x:f t="shared" si="152"/>
      </x:c>
      <x:c r="K35" s="110" t="str">
        <x:f t="shared" si="153"/>
      </x:c>
      <x:c r="L35" s="110" t="str">
        <x:f t="shared" si="154"/>
      </x:c>
      <x:c r="M35" s="110" t="str">
        <x:f t="shared" si="155"/>
      </x:c>
      <x:c r="N35" s="110" t="str">
        <x:f t="shared" si="156"/>
      </x:c>
      <x:c r="O35" s="110" t="str">
        <x:f t="shared" si="157"/>
      </x:c>
      <x:c r="P35" s="110" t="str">
        <x:f t="shared" si="158"/>
      </x:c>
      <x:c r="Q35" s="110" t="str">
        <x:f t="shared" si="159"/>
      </x:c>
      <x:c r="R35" s="110" t="str">
        <x:f t="shared" si="160"/>
      </x:c>
      <x:c r="S35" s="110" t="str">
        <x:f t="shared" si="161"/>
      </x:c>
      <x:c r="T35" s="110" t="str">
        <x:f t="shared" si="162"/>
      </x:c>
      <x:c r="U35" s="110" t="str">
        <x:f t="shared" si="163"/>
      </x:c>
      <x:c r="V35" s="110" t="str">
        <x:f t="shared" si="164"/>
      </x:c>
      <x:c r="W35" s="110" t="str">
        <x:f t="shared" si="165"/>
      </x:c>
      <x:c r="X35" s="110" t="str">
        <x:f t="shared" si="166"/>
      </x:c>
      <x:c r="Y35" s="110" t="str">
        <x:f t="shared" si="167"/>
      </x:c>
      <x:c r="Z35" s="110" t="str">
        <x:f t="shared" si="168"/>
      </x:c>
      <x:c r="AA35" s="110" t="str">
        <x:f t="shared" si="169"/>
      </x:c>
      <x:c r="AB35" s="110" t="str">
        <x:f t="shared" si="170"/>
      </x:c>
      <x:c r="AC35" s="110" t="str">
        <x:f t="shared" si="171"/>
      </x:c>
      <x:c r="AD35" s="110" t="str">
        <x:f t="shared" si="172"/>
      </x:c>
      <x:c r="AE35" s="110" t="str">
        <x:f t="shared" si="173"/>
      </x:c>
      <x:c r="AF35" s="110" t="str">
        <x:f t="shared" si="174"/>
      </x:c>
      <x:c r="AG35" s="110" t="str">
        <x:f t="shared" si="175"/>
      </x:c>
      <x:c r="AH35" s="110" t="str">
        <x:f t="shared" si="176"/>
      </x:c>
      <x:c r="AI35" s="110" t="str">
        <x:f t="shared" si="177"/>
      </x:c>
      <x:c r="AJ35" s="110" t="str">
        <x:f t="shared" si="178"/>
      </x:c>
      <x:c r="AK35" s="110" t="str">
        <x:f t="shared" si="179"/>
      </x:c>
      <x:c r="AL35" s="110" t="str">
        <x:f t="shared" si="180"/>
      </x:c>
      <x:c r="AM35" s="110" t="str">
        <x:f t="shared" si="181"/>
      </x:c>
      <x:c r="AN35" s="110" t="str">
        <x:f t="shared" si="182"/>
      </x:c>
      <x:c r="AO35" s="110" t="str">
        <x:f t="shared" si="183"/>
      </x:c>
      <x:c r="AP35" s="110" t="str">
        <x:f t="shared" si="184"/>
      </x:c>
      <x:c r="AQ35" s="110" t="str">
        <x:f t="shared" si="185"/>
      </x:c>
      <x:c r="AR35" s="110" t="str">
        <x:f t="shared" si="186"/>
      </x:c>
      <x:c r="AS35" s="110" t="str">
        <x:f t="shared" si="187"/>
      </x:c>
      <x:c r="AT35" s="110" t="str">
        <x:f t="shared" si="188"/>
      </x:c>
      <x:c r="AU35" s="110" t="str">
        <x:f t="shared" si="189"/>
      </x:c>
      <x:c r="AV35" s="110" t="str">
        <x:f t="shared" si="190"/>
      </x:c>
      <x:c r="AW35" s="110" t="str">
        <x:f t="shared" si="191"/>
      </x:c>
      <x:c r="AX35" s="110" t="str">
        <x:f t="shared" si="192"/>
      </x:c>
      <x:c r="AY35" s="110" t="str">
        <x:f t="shared" si="193"/>
      </x:c>
      <x:c r="AZ35" s="110" t="str">
        <x:f t="shared" si="194"/>
      </x:c>
      <x:c r="BA35" s="110" t="str">
        <x:f t="shared" si="195"/>
      </x:c>
      <x:c r="BB35" s="110" t="str">
        <x:f t="shared" si="196"/>
      </x:c>
      <x:c r="BC35" s="110" t="str">
        <x:f t="shared" si="197"/>
      </x:c>
      <x:c r="BD35" s="110" t="str">
        <x:f t="shared" si="198"/>
      </x:c>
      <x:c r="BE35" s="110">
        <x:f t="shared" si="199"/>
        <x:v>80347.222222222219</x:v>
      </x:c>
      <x:c r="BF35" s="110">
        <x:f t="shared" si="200"/>
        <x:v>80347.222222222219</x:v>
      </x:c>
      <x:c r="BG35" s="110">
        <x:f t="shared" si="201"/>
        <x:v>80347.222222222219</x:v>
      </x:c>
      <x:c r="BH35" s="110">
        <x:f t="shared" si="202"/>
        <x:v>80347.222222222219</x:v>
      </x:c>
      <x:c r="BI35" s="110">
        <x:f t="shared" si="203"/>
        <x:v>80347.222222222219</x:v>
      </x:c>
      <x:c r="BJ35" s="110">
        <x:f t="shared" si="204"/>
        <x:v>80347.222222222219</x:v>
      </x:c>
      <x:c r="BK35" s="110">
        <x:f t="shared" si="205"/>
        <x:v>80347.222222222219</x:v>
      </x:c>
      <x:c r="BL35" s="110">
        <x:f t="shared" si="206"/>
        <x:v>80347.222222222219</x:v>
      </x:c>
      <x:c r="BM35" s="110">
        <x:f t="shared" si="207"/>
        <x:v>80347.222222222219</x:v>
      </x:c>
      <x:c r="BN35" s="110">
        <x:f t="shared" si="208"/>
        <x:v>80347.222222222219</x:v>
      </x:c>
      <x:c r="BO35" s="110">
        <x:f t="shared" si="209"/>
        <x:v>80347.222222222219</x:v>
      </x:c>
      <x:c r="BP35" s="110">
        <x:f t="shared" si="210"/>
        <x:v>80347.222222222219</x:v>
      </x:c>
      <x:c r="BQ35" s="110">
        <x:f t="shared" si="211"/>
        <x:v>80347.222222222219</x:v>
      </x:c>
      <x:c r="BR35" s="110">
        <x:f t="shared" si="212"/>
        <x:v>80347.222222222219</x:v>
      </x:c>
      <x:c r="BS35" s="110">
        <x:f t="shared" si="213"/>
        <x:v>80347.222222222219</x:v>
      </x:c>
      <x:c r="BT35" s="110">
        <x:f t="shared" si="214"/>
        <x:v>80347.222222222219</x:v>
      </x:c>
      <x:c r="BU35" s="110">
        <x:f t="shared" si="215"/>
        <x:v>80347.222222222219</x:v>
      </x:c>
      <x:c r="BV35" s="110">
        <x:f t="shared" si="216"/>
        <x:v>80347.222222222219</x:v>
      </x:c>
      <x:c r="BW35" s="110" t="str">
        <x:f t="shared" si="217"/>
      </x:c>
      <x:c r="BX35" s="110" t="str">
        <x:f t="shared" si="218"/>
      </x:c>
      <x:c r="BY35" s="110" t="str">
        <x:f t="shared" si="219"/>
      </x:c>
      <x:c r="BZ35" s="110" t="str">
        <x:f t="shared" si="220"/>
      </x:c>
      <x:c r="CA35" s="110" t="str">
        <x:f t="shared" si="221"/>
      </x:c>
      <x:c r="CB35" s="110" t="str">
        <x:f t="shared" si="222"/>
      </x:c>
      <x:c r="CC35" s="110" t="str">
        <x:f t="shared" si="223"/>
      </x:c>
      <x:c r="CD35" s="110" t="str">
        <x:f t="shared" si="224"/>
      </x:c>
      <x:c r="CE35" s="110" t="str">
        <x:f t="shared" si="225"/>
      </x:c>
      <x:c r="CF35" s="110" t="str">
        <x:f t="shared" si="226"/>
      </x:c>
      <x:c r="CG35" s="110" t="str">
        <x:f t="shared" si="227"/>
      </x:c>
      <x:c r="CH35" s="110" t="str">
        <x:f t="shared" si="228"/>
      </x:c>
      <x:c r="CI35" s="110" t="str">
        <x:f t="shared" si="229"/>
      </x:c>
      <x:c r="CJ35" s="110" t="str">
        <x:f t="shared" si="230"/>
      </x:c>
      <x:c r="CK35" s="110" t="str">
        <x:f t="shared" si="231"/>
      </x:c>
      <x:c r="CL35" s="110" t="str">
        <x:f t="shared" si="232"/>
      </x:c>
      <x:c r="CM35" s="110" t="str">
        <x:f t="shared" si="233"/>
      </x:c>
      <x:c r="CN35" s="110" t="str">
        <x:f t="shared" si="234"/>
      </x:c>
      <x:c r="CO35" s="110" t="str">
        <x:f t="shared" si="235"/>
      </x:c>
      <x:c r="CP35" s="110" t="str">
        <x:f t="shared" si="236"/>
      </x:c>
      <x:c r="CQ35" s="110" t="str">
        <x:f t="shared" si="237"/>
      </x:c>
      <x:c r="CR35" s="110" t="str">
        <x:f t="shared" si="238"/>
      </x:c>
      <x:c r="CS35" s="110" t="str">
        <x:f t="shared" si="239"/>
      </x:c>
      <x:c r="CT35" s="110" t="str">
        <x:f t="shared" si="240"/>
      </x:c>
      <x:c r="CU35" s="110" t="str">
        <x:f t="shared" si="241"/>
      </x:c>
      <x:c r="CV35" s="110" t="str">
        <x:f t="shared" si="242"/>
      </x:c>
      <x:c r="CW35" s="110" t="str">
        <x:f t="shared" si="243"/>
      </x:c>
      <x:c r="CX35" s="110" t="str">
        <x:f t="shared" si="244"/>
      </x:c>
      <x:c r="CY35" s="110" t="str">
        <x:f t="shared" si="245"/>
      </x:c>
      <x:c r="CZ35" s="110" t="str">
        <x:f t="shared" si="246"/>
      </x:c>
      <x:c r="DA35" s="110" t="str">
        <x:f t="shared" si="247"/>
      </x:c>
      <x:c r="DB35" s="110" t="str">
        <x:f t="shared" si="248"/>
      </x:c>
      <x:c r="DC35" s="110" t="str">
        <x:f t="shared" si="249"/>
      </x:c>
      <x:c r="DD35" s="110" t="str">
        <x:f t="shared" si="250"/>
      </x:c>
      <x:c r="DE35" s="110" t="str">
        <x:f t="shared" si="251"/>
      </x:c>
      <x:c r="DF35" s="110" t="str">
        <x:f t="shared" si="252"/>
      </x:c>
      <x:c r="DG35" s="110" t="str">
        <x:f t="shared" si="253"/>
      </x:c>
      <x:c r="DH35" s="110" t="str">
        <x:f t="shared" si="254"/>
      </x:c>
      <x:c r="DI35" s="110" t="str">
        <x:f t="shared" si="255"/>
      </x:c>
      <x:c r="DJ35" s="110" t="str">
        <x:f t="shared" si="256"/>
      </x:c>
      <x:c r="DK35" s="110" t="str">
        <x:f t="shared" si="257"/>
      </x:c>
      <x:c r="DL35" s="110" t="str">
        <x:f t="shared" si="258"/>
      </x:c>
      <x:c r="DM35" s="110" t="str">
        <x:f t="shared" si="259"/>
      </x:c>
      <x:c r="DN35" s="110" t="str">
        <x:f t="shared" si="260"/>
      </x:c>
      <x:c r="DO35" s="110" t="str">
        <x:f t="shared" si="261"/>
      </x:c>
      <x:c r="DP35" s="110" t="str">
        <x:f t="shared" si="262"/>
      </x:c>
      <x:c r="DQ35" s="110" t="str">
        <x:f t="shared" si="263"/>
      </x:c>
      <x:c r="DR35" s="110" t="str">
        <x:f t="shared" si="264"/>
      </x:c>
      <x:c r="DS35" s="110" t="str">
        <x:f t="shared" si="265"/>
      </x:c>
      <x:c r="DT35" s="110" t="str">
        <x:f t="shared" si="266"/>
      </x:c>
      <x:c r="DU35" s="110" t="str">
        <x:f t="shared" si="267"/>
      </x:c>
      <x:c r="DV35" s="110" t="str">
        <x:f t="shared" si="268"/>
      </x:c>
      <x:c r="DW35" s="110" t="str">
        <x:f t="shared" si="269"/>
      </x:c>
      <x:c r="DX35" s="110" t="str">
        <x:f t="shared" si="270"/>
      </x:c>
      <x:c r="DY35" s="110" t="str">
        <x:f t="shared" si="271"/>
      </x:c>
      <x:c r="DZ35" s="110" t="str">
        <x:f t="shared" si="272"/>
      </x:c>
      <x:c r="EA35" s="110" t="str">
        <x:f t="shared" si="273"/>
      </x:c>
      <x:c r="EB35" s="110" t="str">
        <x:f t="shared" si="274"/>
      </x:c>
      <x:c r="EC35" s="110" t="str">
        <x:f t="shared" si="275"/>
      </x:c>
      <x:c r="ED35" s="110" t="str">
        <x:f t="shared" si="276"/>
      </x:c>
      <x:c r="EE35" s="110" t="str">
        <x:f t="shared" si="277"/>
      </x:c>
      <x:c r="EF35" s="110" t="str">
        <x:f t="shared" si="278"/>
      </x:c>
      <x:c r="EG35" s="110" t="str">
        <x:f t="shared" si="279"/>
      </x:c>
      <x:c r="EH35" s="110" t="str">
        <x:f t="shared" si="280"/>
      </x:c>
      <x:c r="EI35" s="110" t="str">
        <x:f t="shared" si="281"/>
      </x:c>
      <x:c r="EJ35" s="110" t="str">
        <x:f t="shared" si="282"/>
      </x:c>
      <x:c r="EK35" s="110" t="str">
        <x:f t="shared" si="283"/>
      </x:c>
      <x:c r="EL35" s="110" t="str">
        <x:f t="shared" si="284"/>
      </x:c>
      <x:c r="EM35" s="110" t="str">
        <x:f t="shared" si="285"/>
      </x:c>
      <x:c r="EN35" s="110" t="str">
        <x:f t="shared" si="286"/>
      </x:c>
      <x:c r="EO35" s="110" t="str">
        <x:f t="shared" si="287"/>
      </x:c>
      <x:c r="EP35" s="110" t="str">
        <x:f t="shared" si="288"/>
      </x:c>
      <x:c r="EQ35" s="110" t="str">
        <x:f t="shared" si="289"/>
      </x:c>
      <x:c r="ER35" s="110" t="str">
        <x:f t="shared" si="290"/>
      </x:c>
      <x:c r="ES35" s="110" t="str">
        <x:f t="shared" si="291"/>
      </x:c>
      <x:c r="ET35" s="110" t="str">
        <x:f t="shared" si="292"/>
      </x:c>
      <x:c r="EU35" s="110" t="str">
        <x:f t="shared" si="293"/>
      </x:c>
      <x:c r="EV35" s="110" t="str">
        <x:f t="shared" si="294"/>
      </x:c>
      <x:c r="EW35" s="110" t="str">
        <x:f t="shared" si="295"/>
      </x:c>
      <x:c r="EX35" s="110" t="str">
        <x:f t="shared" si="296"/>
      </x:c>
      <x:c r="EY35" s="110" t="str">
        <x:f t="shared" si="297"/>
      </x:c>
      <x:c r="EZ35" s="110" t="str">
        <x:f t="shared" si="298"/>
      </x:c>
      <x:c r="FA35" s="110" t="str">
        <x:f t="shared" si="299"/>
      </x:c>
      <x:c r="FB35" t="n">
        <x:f>'07_Presupuesto'!J31-'14_Parametros'!$B$5+1</x:f>
        <x:v>50</x:v>
      </x:c>
      <x:c r="FC35" t="n">
        <x:f>'07_Presupuesto'!K31-'14_Parametros'!$B$5+1</x:f>
        <x:v>67</x:v>
      </x:c>
      <x:c r="FD35">
        <x:f t="shared" si="300"/>
        <x:v>18</x:v>
      </x:c>
    </x:row>
    <x:row r="36" ht="21" customHeight="1">
      <x:c r="B36" t="str">
        <x:f>'07A_Ppto_Comparado'!K35</x:f>
        <x:v>B.1.5.1</x:v>
      </x:c>
      <x:c r="C36" t="str">
        <x:f>'07A_Ppto_Comparado'!L35</x:f>
        <x:v>Cerchas y Costaneras de Acero Galvanizado</x:v>
      </x:c>
      <x:c r="D36" t="str">
        <x:f>'07A_Ppto_Comparado'!M35</x:f>
        <x:v>M2</x:v>
      </x:c>
      <x:c r="E36" s="90" t="n">
        <x:f>'07A_Ppto_Comparado'!N35</x:f>
        <x:v>78.61</x:v>
      </x:c>
      <x:c r="F36" s="90" t="n">
        <x:f>'07A_Ppto_Comparado'!O35</x:f>
        <x:v>42500</x:v>
      </x:c>
      <x:c r="G36" s="90" t="n">
        <x:f>'07A_Ppto_Comparado'!P35</x:f>
        <x:v>3340925</x:v>
      </x:c>
      <x:c r="H36" s="90" t="str">
        <x:f t="shared" si="151"/>
      </x:c>
      <x:c r="I36" s="90" t="str">
        <x:f t="shared" si="301"/>
      </x:c>
      <x:c r="J36" s="90" t="str">
        <x:f t="shared" si="152"/>
      </x:c>
      <x:c r="K36" s="90" t="str">
        <x:f t="shared" si="153"/>
      </x:c>
      <x:c r="L36" s="90" t="str">
        <x:f t="shared" si="154"/>
      </x:c>
      <x:c r="M36" s="90" t="str">
        <x:f t="shared" si="155"/>
      </x:c>
      <x:c r="N36" s="90" t="str">
        <x:f t="shared" si="156"/>
      </x:c>
      <x:c r="O36" s="90" t="str">
        <x:f t="shared" si="157"/>
      </x:c>
      <x:c r="P36" s="90" t="str">
        <x:f t="shared" si="158"/>
      </x:c>
      <x:c r="Q36" s="90" t="str">
        <x:f t="shared" si="159"/>
      </x:c>
      <x:c r="R36" s="90" t="str">
        <x:f t="shared" si="160"/>
      </x:c>
      <x:c r="S36" s="90" t="str">
        <x:f t="shared" si="161"/>
      </x:c>
      <x:c r="T36" s="90" t="str">
        <x:f t="shared" si="162"/>
      </x:c>
      <x:c r="U36" s="90" t="str">
        <x:f t="shared" si="163"/>
      </x:c>
      <x:c r="V36" s="90" t="str">
        <x:f t="shared" si="164"/>
      </x:c>
      <x:c r="W36" s="90" t="str">
        <x:f t="shared" si="165"/>
      </x:c>
      <x:c r="X36" s="90" t="str">
        <x:f t="shared" si="166"/>
      </x:c>
      <x:c r="Y36" s="90" t="str">
        <x:f t="shared" si="167"/>
      </x:c>
      <x:c r="Z36" s="90" t="str">
        <x:f t="shared" si="168"/>
      </x:c>
      <x:c r="AA36" s="90" t="str">
        <x:f t="shared" si="169"/>
      </x:c>
      <x:c r="AB36" s="90" t="str">
        <x:f t="shared" si="170"/>
      </x:c>
      <x:c r="AC36" s="90" t="str">
        <x:f t="shared" si="171"/>
      </x:c>
      <x:c r="AD36" s="90" t="str">
        <x:f t="shared" si="172"/>
      </x:c>
      <x:c r="AE36" s="90" t="str">
        <x:f t="shared" si="173"/>
      </x:c>
      <x:c r="AF36" s="90" t="str">
        <x:f t="shared" si="174"/>
      </x:c>
      <x:c r="AG36" s="90" t="str">
        <x:f t="shared" si="175"/>
      </x:c>
      <x:c r="AH36" s="90" t="str">
        <x:f t="shared" si="176"/>
      </x:c>
      <x:c r="AI36" s="90" t="str">
        <x:f t="shared" si="177"/>
      </x:c>
      <x:c r="AJ36" s="90" t="str">
        <x:f t="shared" si="178"/>
      </x:c>
      <x:c r="AK36" s="90" t="str">
        <x:f t="shared" si="179"/>
      </x:c>
      <x:c r="AL36" s="90" t="str">
        <x:f t="shared" si="180"/>
      </x:c>
      <x:c r="AM36" s="90" t="str">
        <x:f t="shared" si="181"/>
      </x:c>
      <x:c r="AN36" s="90" t="str">
        <x:f t="shared" si="182"/>
      </x:c>
      <x:c r="AO36" s="90" t="str">
        <x:f t="shared" si="183"/>
      </x:c>
      <x:c r="AP36" s="90" t="str">
        <x:f t="shared" si="184"/>
      </x:c>
      <x:c r="AQ36" s="90" t="str">
        <x:f t="shared" si="185"/>
      </x:c>
      <x:c r="AR36" s="90" t="str">
        <x:f t="shared" si="186"/>
      </x:c>
      <x:c r="AS36" s="90" t="str">
        <x:f t="shared" si="187"/>
      </x:c>
      <x:c r="AT36" s="90" t="str">
        <x:f t="shared" si="188"/>
      </x:c>
      <x:c r="AU36" s="90" t="str">
        <x:f t="shared" si="189"/>
      </x:c>
      <x:c r="AV36" s="90" t="str">
        <x:f t="shared" si="190"/>
      </x:c>
      <x:c r="AW36" s="90" t="str">
        <x:f t="shared" si="191"/>
      </x:c>
      <x:c r="AX36" s="90" t="str">
        <x:f t="shared" si="192"/>
      </x:c>
      <x:c r="AY36" s="90" t="str">
        <x:f t="shared" si="193"/>
      </x:c>
      <x:c r="AZ36" s="90" t="str">
        <x:f t="shared" si="194"/>
      </x:c>
      <x:c r="BA36" s="90" t="str">
        <x:f t="shared" si="195"/>
      </x:c>
      <x:c r="BB36" s="90" t="str">
        <x:f t="shared" si="196"/>
      </x:c>
      <x:c r="BC36" s="90" t="str">
        <x:f t="shared" si="197"/>
      </x:c>
      <x:c r="BD36" s="90" t="str">
        <x:f t="shared" si="198"/>
      </x:c>
      <x:c r="BE36" s="90">
        <x:f t="shared" si="199"/>
        <x:v>167046.25</x:v>
      </x:c>
      <x:c r="BF36" s="90">
        <x:f t="shared" si="200"/>
        <x:v>167046.25</x:v>
      </x:c>
      <x:c r="BG36" s="90">
        <x:f t="shared" si="201"/>
        <x:v>167046.25</x:v>
      </x:c>
      <x:c r="BH36" s="90">
        <x:f t="shared" si="202"/>
        <x:v>167046.25</x:v>
      </x:c>
      <x:c r="BI36" s="90">
        <x:f t="shared" si="203"/>
        <x:v>167046.25</x:v>
      </x:c>
      <x:c r="BJ36" s="90">
        <x:f t="shared" si="204"/>
        <x:v>167046.25</x:v>
      </x:c>
      <x:c r="BK36" s="90">
        <x:f t="shared" si="205"/>
        <x:v>167046.25</x:v>
      </x:c>
      <x:c r="BL36" s="90">
        <x:f t="shared" si="206"/>
        <x:v>167046.25</x:v>
      </x:c>
      <x:c r="BM36" s="90">
        <x:f t="shared" si="207"/>
        <x:v>167046.25</x:v>
      </x:c>
      <x:c r="BN36" s="90">
        <x:f t="shared" si="208"/>
        <x:v>167046.25</x:v>
      </x:c>
      <x:c r="BO36" s="90">
        <x:f t="shared" si="209"/>
        <x:v>167046.25</x:v>
      </x:c>
      <x:c r="BP36" s="90">
        <x:f t="shared" si="210"/>
        <x:v>167046.25</x:v>
      </x:c>
      <x:c r="BQ36" s="90">
        <x:f t="shared" si="211"/>
        <x:v>167046.25</x:v>
      </x:c>
      <x:c r="BR36" s="90">
        <x:f t="shared" si="212"/>
        <x:v>167046.25</x:v>
      </x:c>
      <x:c r="BS36" s="90">
        <x:f t="shared" si="213"/>
        <x:v>167046.25</x:v>
      </x:c>
      <x:c r="BT36" s="90">
        <x:f t="shared" si="214"/>
        <x:v>167046.25</x:v>
      </x:c>
      <x:c r="BU36" s="90">
        <x:f t="shared" si="215"/>
        <x:v>167046.25</x:v>
      </x:c>
      <x:c r="BV36" s="90">
        <x:f t="shared" si="216"/>
        <x:v>167046.25</x:v>
      </x:c>
      <x:c r="BW36" s="90">
        <x:f t="shared" si="217"/>
        <x:v>167046.25</x:v>
      </x:c>
      <x:c r="BX36" s="90">
        <x:f t="shared" si="218"/>
        <x:v>167046.25</x:v>
      </x:c>
      <x:c r="BY36" s="90" t="str">
        <x:f t="shared" si="219"/>
      </x:c>
      <x:c r="BZ36" s="90" t="str">
        <x:f t="shared" si="220"/>
      </x:c>
      <x:c r="CA36" s="90" t="str">
        <x:f t="shared" si="221"/>
      </x:c>
      <x:c r="CB36" s="90" t="str">
        <x:f t="shared" si="222"/>
      </x:c>
      <x:c r="CC36" s="90" t="str">
        <x:f t="shared" si="223"/>
      </x:c>
      <x:c r="CD36" s="90" t="str">
        <x:f t="shared" si="224"/>
      </x:c>
      <x:c r="CE36" s="90" t="str">
        <x:f t="shared" si="225"/>
      </x:c>
      <x:c r="CF36" s="90" t="str">
        <x:f t="shared" si="226"/>
      </x:c>
      <x:c r="CG36" s="90" t="str">
        <x:f t="shared" si="227"/>
      </x:c>
      <x:c r="CH36" s="90" t="str">
        <x:f t="shared" si="228"/>
      </x:c>
      <x:c r="CI36" s="90" t="str">
        <x:f t="shared" si="229"/>
      </x:c>
      <x:c r="CJ36" s="90" t="str">
        <x:f t="shared" si="230"/>
      </x:c>
      <x:c r="CK36" s="90" t="str">
        <x:f t="shared" si="231"/>
      </x:c>
      <x:c r="CL36" s="90" t="str">
        <x:f t="shared" si="232"/>
      </x:c>
      <x:c r="CM36" s="90" t="str">
        <x:f t="shared" si="233"/>
      </x:c>
      <x:c r="CN36" s="90" t="str">
        <x:f t="shared" si="234"/>
      </x:c>
      <x:c r="CO36" s="90" t="str">
        <x:f t="shared" si="235"/>
      </x:c>
      <x:c r="CP36" s="90" t="str">
        <x:f t="shared" si="236"/>
      </x:c>
      <x:c r="CQ36" s="90" t="str">
        <x:f t="shared" si="237"/>
      </x:c>
      <x:c r="CR36" s="90" t="str">
        <x:f t="shared" si="238"/>
      </x:c>
      <x:c r="CS36" s="90" t="str">
        <x:f t="shared" si="239"/>
      </x:c>
      <x:c r="CT36" s="90" t="str">
        <x:f t="shared" si="240"/>
      </x:c>
      <x:c r="CU36" s="90" t="str">
        <x:f t="shared" si="241"/>
      </x:c>
      <x:c r="CV36" s="90" t="str">
        <x:f t="shared" si="242"/>
      </x:c>
      <x:c r="CW36" s="90" t="str">
        <x:f t="shared" si="243"/>
      </x:c>
      <x:c r="CX36" s="90" t="str">
        <x:f t="shared" si="244"/>
      </x:c>
      <x:c r="CY36" s="90" t="str">
        <x:f t="shared" si="245"/>
      </x:c>
      <x:c r="CZ36" s="90" t="str">
        <x:f t="shared" si="246"/>
      </x:c>
      <x:c r="DA36" s="90" t="str">
        <x:f t="shared" si="247"/>
      </x:c>
      <x:c r="DB36" s="90" t="str">
        <x:f t="shared" si="248"/>
      </x:c>
      <x:c r="DC36" s="90" t="str">
        <x:f t="shared" si="249"/>
      </x:c>
      <x:c r="DD36" s="90" t="str">
        <x:f t="shared" si="250"/>
      </x:c>
      <x:c r="DE36" s="90" t="str">
        <x:f t="shared" si="251"/>
      </x:c>
      <x:c r="DF36" s="90" t="str">
        <x:f t="shared" si="252"/>
      </x:c>
      <x:c r="DG36" s="90" t="str">
        <x:f t="shared" si="253"/>
      </x:c>
      <x:c r="DH36" s="90" t="str">
        <x:f t="shared" si="254"/>
      </x:c>
      <x:c r="DI36" s="90" t="str">
        <x:f t="shared" si="255"/>
      </x:c>
      <x:c r="DJ36" s="90" t="str">
        <x:f t="shared" si="256"/>
      </x:c>
      <x:c r="DK36" s="90" t="str">
        <x:f t="shared" si="257"/>
      </x:c>
      <x:c r="DL36" s="90" t="str">
        <x:f t="shared" si="258"/>
      </x:c>
      <x:c r="DM36" s="90" t="str">
        <x:f t="shared" si="259"/>
      </x:c>
      <x:c r="DN36" s="90" t="str">
        <x:f t="shared" si="260"/>
      </x:c>
      <x:c r="DO36" s="90" t="str">
        <x:f t="shared" si="261"/>
      </x:c>
      <x:c r="DP36" s="90" t="str">
        <x:f t="shared" si="262"/>
      </x:c>
      <x:c r="DQ36" s="90" t="str">
        <x:f t="shared" si="263"/>
      </x:c>
      <x:c r="DR36" s="90" t="str">
        <x:f t="shared" si="264"/>
      </x:c>
      <x:c r="DS36" s="90" t="str">
        <x:f t="shared" si="265"/>
      </x:c>
      <x:c r="DT36" s="90" t="str">
        <x:f t="shared" si="266"/>
      </x:c>
      <x:c r="DU36" s="90" t="str">
        <x:f t="shared" si="267"/>
      </x:c>
      <x:c r="DV36" s="90" t="str">
        <x:f t="shared" si="268"/>
      </x:c>
      <x:c r="DW36" s="90" t="str">
        <x:f t="shared" si="269"/>
      </x:c>
      <x:c r="DX36" s="90" t="str">
        <x:f t="shared" si="270"/>
      </x:c>
      <x:c r="DY36" s="90" t="str">
        <x:f t="shared" si="271"/>
      </x:c>
      <x:c r="DZ36" s="90" t="str">
        <x:f t="shared" si="272"/>
      </x:c>
      <x:c r="EA36" s="90" t="str">
        <x:f t="shared" si="273"/>
      </x:c>
      <x:c r="EB36" s="90" t="str">
        <x:f t="shared" si="274"/>
      </x:c>
      <x:c r="EC36" s="90" t="str">
        <x:f t="shared" si="275"/>
      </x:c>
      <x:c r="ED36" s="90" t="str">
        <x:f t="shared" si="276"/>
      </x:c>
      <x:c r="EE36" s="90" t="str">
        <x:f t="shared" si="277"/>
      </x:c>
      <x:c r="EF36" s="90" t="str">
        <x:f t="shared" si="278"/>
      </x:c>
      <x:c r="EG36" s="90" t="str">
        <x:f t="shared" si="279"/>
      </x:c>
      <x:c r="EH36" s="90" t="str">
        <x:f t="shared" si="280"/>
      </x:c>
      <x:c r="EI36" s="90" t="str">
        <x:f t="shared" si="281"/>
      </x:c>
      <x:c r="EJ36" s="90" t="str">
        <x:f t="shared" si="282"/>
      </x:c>
      <x:c r="EK36" s="90" t="str">
        <x:f t="shared" si="283"/>
      </x:c>
      <x:c r="EL36" s="90" t="str">
        <x:f t="shared" si="284"/>
      </x:c>
      <x:c r="EM36" s="90" t="str">
        <x:f t="shared" si="285"/>
      </x:c>
      <x:c r="EN36" s="90" t="str">
        <x:f t="shared" si="286"/>
      </x:c>
      <x:c r="EO36" s="90" t="str">
        <x:f t="shared" si="287"/>
      </x:c>
      <x:c r="EP36" s="90" t="str">
        <x:f t="shared" si="288"/>
      </x:c>
      <x:c r="EQ36" s="90" t="str">
        <x:f t="shared" si="289"/>
      </x:c>
      <x:c r="ER36" s="90" t="str">
        <x:f t="shared" si="290"/>
      </x:c>
      <x:c r="ES36" s="90" t="str">
        <x:f t="shared" si="291"/>
      </x:c>
      <x:c r="ET36" s="90" t="str">
        <x:f t="shared" si="292"/>
      </x:c>
      <x:c r="EU36" s="90" t="str">
        <x:f t="shared" si="293"/>
      </x:c>
      <x:c r="EV36" s="90" t="str">
        <x:f t="shared" si="294"/>
      </x:c>
      <x:c r="EW36" s="90" t="str">
        <x:f t="shared" si="295"/>
      </x:c>
      <x:c r="EX36" s="90" t="str">
        <x:f t="shared" si="296"/>
      </x:c>
      <x:c r="EY36" s="90" t="str">
        <x:f t="shared" si="297"/>
      </x:c>
      <x:c r="EZ36" s="90" t="str">
        <x:f t="shared" si="298"/>
      </x:c>
      <x:c r="FA36" s="90" t="str">
        <x:f t="shared" si="299"/>
      </x:c>
      <x:c r="FB36" t="n">
        <x:f>'07_Presupuesto'!J32-'14_Parametros'!$B$5+1</x:f>
        <x:v>50</x:v>
      </x:c>
      <x:c r="FC36" t="n">
        <x:f>'07_Presupuesto'!K32-'14_Parametros'!$B$5+1</x:f>
        <x:v>69</x:v>
      </x:c>
      <x:c r="FD36">
        <x:f t="shared" si="300"/>
        <x:v>20</x:v>
      </x:c>
    </x:row>
    <x:row r="37" ht="21" customHeight="1">
      <x:c r="B37" s="109" t="str">
        <x:f>'07A_Ppto_Comparado'!K36</x:f>
        <x:v>B.1.6.1</x:v>
      </x:c>
      <x:c r="C37" s="109" t="str">
        <x:f>'07A_Ppto_Comparado'!L36</x:f>
        <x:v>Aislación Papel Impermeabilizante</x:v>
      </x:c>
      <x:c r="D37" s="109" t="str">
        <x:f>'07A_Ppto_Comparado'!M36</x:f>
        <x:v>M2</x:v>
      </x:c>
      <x:c r="E37" s="110" t="n">
        <x:f>'07A_Ppto_Comparado'!N36</x:f>
        <x:v>78.61</x:v>
      </x:c>
      <x:c r="F37" s="110" t="n">
        <x:f>'07A_Ppto_Comparado'!O36</x:f>
        <x:v>2874.9999999999995</x:v>
      </x:c>
      <x:c r="G37" s="110" t="n">
        <x:f>'07A_Ppto_Comparado'!P36</x:f>
        <x:v>226003.74999999997</x:v>
      </x:c>
      <x:c r="H37" s="110" t="str">
        <x:f t="shared" si="151"/>
      </x:c>
      <x:c r="I37" s="110" t="str">
        <x:f t="shared" si="301"/>
      </x:c>
      <x:c r="J37" s="110" t="str">
        <x:f t="shared" si="152"/>
      </x:c>
      <x:c r="K37" s="110" t="str">
        <x:f t="shared" si="153"/>
      </x:c>
      <x:c r="L37" s="110" t="str">
        <x:f t="shared" si="154"/>
      </x:c>
      <x:c r="M37" s="110" t="str">
        <x:f t="shared" si="155"/>
      </x:c>
      <x:c r="N37" s="110" t="str">
        <x:f t="shared" si="156"/>
      </x:c>
      <x:c r="O37" s="110" t="str">
        <x:f t="shared" si="157"/>
      </x:c>
      <x:c r="P37" s="110" t="str">
        <x:f t="shared" si="158"/>
      </x:c>
      <x:c r="Q37" s="110" t="str">
        <x:f t="shared" si="159"/>
      </x:c>
      <x:c r="R37" s="110" t="str">
        <x:f t="shared" si="160"/>
      </x:c>
      <x:c r="S37" s="110" t="str">
        <x:f t="shared" si="161"/>
      </x:c>
      <x:c r="T37" s="110" t="str">
        <x:f t="shared" si="162"/>
      </x:c>
      <x:c r="U37" s="110" t="str">
        <x:f t="shared" si="163"/>
      </x:c>
      <x:c r="V37" s="110" t="str">
        <x:f t="shared" si="164"/>
      </x:c>
      <x:c r="W37" s="110" t="str">
        <x:f t="shared" si="165"/>
      </x:c>
      <x:c r="X37" s="110" t="str">
        <x:f t="shared" si="166"/>
      </x:c>
      <x:c r="Y37" s="110" t="str">
        <x:f t="shared" si="167"/>
      </x:c>
      <x:c r="Z37" s="110" t="str">
        <x:f t="shared" si="168"/>
      </x:c>
      <x:c r="AA37" s="110" t="str">
        <x:f t="shared" si="169"/>
      </x:c>
      <x:c r="AB37" s="110" t="str">
        <x:f t="shared" si="170"/>
      </x:c>
      <x:c r="AC37" s="110" t="str">
        <x:f t="shared" si="171"/>
      </x:c>
      <x:c r="AD37" s="110" t="str">
        <x:f t="shared" si="172"/>
      </x:c>
      <x:c r="AE37" s="110" t="str">
        <x:f t="shared" si="173"/>
      </x:c>
      <x:c r="AF37" s="110" t="str">
        <x:f t="shared" si="174"/>
      </x:c>
      <x:c r="AG37" s="110" t="str">
        <x:f t="shared" si="175"/>
      </x:c>
      <x:c r="AH37" s="110" t="str">
        <x:f t="shared" si="176"/>
      </x:c>
      <x:c r="AI37" s="110" t="str">
        <x:f t="shared" si="177"/>
      </x:c>
      <x:c r="AJ37" s="110" t="str">
        <x:f t="shared" si="178"/>
      </x:c>
      <x:c r="AK37" s="110" t="str">
        <x:f t="shared" si="179"/>
      </x:c>
      <x:c r="AL37" s="110" t="str">
        <x:f t="shared" si="180"/>
      </x:c>
      <x:c r="AM37" s="110" t="str">
        <x:f t="shared" si="181"/>
      </x:c>
      <x:c r="AN37" s="110" t="str">
        <x:f t="shared" si="182"/>
      </x:c>
      <x:c r="AO37" s="110" t="str">
        <x:f t="shared" si="183"/>
      </x:c>
      <x:c r="AP37" s="110" t="str">
        <x:f t="shared" si="184"/>
      </x:c>
      <x:c r="AQ37" s="110" t="str">
        <x:f t="shared" si="185"/>
      </x:c>
      <x:c r="AR37" s="110" t="str">
        <x:f t="shared" si="186"/>
      </x:c>
      <x:c r="AS37" s="110" t="str">
        <x:f t="shared" si="187"/>
      </x:c>
      <x:c r="AT37" s="110" t="str">
        <x:f t="shared" si="188"/>
      </x:c>
      <x:c r="AU37" s="110" t="str">
        <x:f t="shared" si="189"/>
      </x:c>
      <x:c r="AV37" s="110" t="str">
        <x:f t="shared" si="190"/>
      </x:c>
      <x:c r="AW37" s="110" t="str">
        <x:f t="shared" si="191"/>
      </x:c>
      <x:c r="AX37" s="110" t="str">
        <x:f t="shared" si="192"/>
      </x:c>
      <x:c r="AY37" s="110" t="str">
        <x:f t="shared" si="193"/>
      </x:c>
      <x:c r="AZ37" s="110" t="str">
        <x:f t="shared" si="194"/>
      </x:c>
      <x:c r="BA37" s="110" t="str">
        <x:f t="shared" si="195"/>
      </x:c>
      <x:c r="BB37" s="110" t="str">
        <x:f t="shared" si="196"/>
      </x:c>
      <x:c r="BC37" s="110" t="str">
        <x:f t="shared" si="197"/>
      </x:c>
      <x:c r="BD37" s="110" t="str">
        <x:f t="shared" si="198"/>
      </x:c>
      <x:c r="BE37" s="110" t="str">
        <x:f t="shared" si="199"/>
      </x:c>
      <x:c r="BF37" s="110" t="str">
        <x:f t="shared" si="200"/>
      </x:c>
      <x:c r="BG37" s="110" t="str">
        <x:f t="shared" si="201"/>
      </x:c>
      <x:c r="BH37" s="110" t="str">
        <x:f t="shared" si="202"/>
      </x:c>
      <x:c r="BI37" s="110" t="str">
        <x:f t="shared" si="203"/>
      </x:c>
      <x:c r="BJ37" s="110" t="str">
        <x:f t="shared" si="204"/>
      </x:c>
      <x:c r="BK37" s="110" t="str">
        <x:f t="shared" si="205"/>
      </x:c>
      <x:c r="BL37" s="110" t="str">
        <x:f t="shared" si="206"/>
      </x:c>
      <x:c r="BM37" s="110" t="str">
        <x:f t="shared" si="207"/>
      </x:c>
      <x:c r="BN37" s="110" t="str">
        <x:f t="shared" si="208"/>
      </x:c>
      <x:c r="BO37" s="110" t="str">
        <x:f t="shared" si="209"/>
      </x:c>
      <x:c r="BP37" s="110" t="str">
        <x:f t="shared" si="210"/>
      </x:c>
      <x:c r="BQ37" s="110" t="str">
        <x:f t="shared" si="211"/>
      </x:c>
      <x:c r="BR37" s="110" t="str">
        <x:f t="shared" si="212"/>
      </x:c>
      <x:c r="BS37" s="110" t="str">
        <x:f t="shared" si="213"/>
      </x:c>
      <x:c r="BT37" s="110" t="str">
        <x:f t="shared" si="214"/>
      </x:c>
      <x:c r="BU37" s="110" t="str">
        <x:f t="shared" si="215"/>
      </x:c>
      <x:c r="BV37" s="110" t="str">
        <x:f t="shared" si="216"/>
      </x:c>
      <x:c r="BW37" s="110" t="str">
        <x:f t="shared" si="217"/>
      </x:c>
      <x:c r="BX37" s="110" t="str">
        <x:f t="shared" si="218"/>
      </x:c>
      <x:c r="BY37" s="110">
        <x:f t="shared" si="219"/>
        <x:v>18833.645833333332</x:v>
      </x:c>
      <x:c r="BZ37" s="110">
        <x:f t="shared" si="220"/>
        <x:v>18833.645833333332</x:v>
      </x:c>
      <x:c r="CA37" s="110">
        <x:f t="shared" si="221"/>
        <x:v>18833.645833333332</x:v>
      </x:c>
      <x:c r="CB37" s="110">
        <x:f t="shared" si="222"/>
        <x:v>18833.645833333332</x:v>
      </x:c>
      <x:c r="CC37" s="110">
        <x:f t="shared" si="223"/>
        <x:v>18833.645833333332</x:v>
      </x:c>
      <x:c r="CD37" s="110">
        <x:f t="shared" si="224"/>
        <x:v>18833.645833333332</x:v>
      </x:c>
      <x:c r="CE37" s="110">
        <x:f t="shared" si="225"/>
        <x:v>18833.645833333332</x:v>
      </x:c>
      <x:c r="CF37" s="110">
        <x:f t="shared" si="226"/>
        <x:v>18833.645833333332</x:v>
      </x:c>
      <x:c r="CG37" s="110">
        <x:f t="shared" si="227"/>
        <x:v>18833.645833333332</x:v>
      </x:c>
      <x:c r="CH37" s="110">
        <x:f t="shared" si="228"/>
        <x:v>18833.645833333332</x:v>
      </x:c>
      <x:c r="CI37" s="110">
        <x:f t="shared" si="229"/>
        <x:v>18833.645833333332</x:v>
      </x:c>
      <x:c r="CJ37" s="110">
        <x:f t="shared" si="230"/>
        <x:v>18833.645833333332</x:v>
      </x:c>
      <x:c r="CK37" s="110" t="str">
        <x:f t="shared" si="231"/>
      </x:c>
      <x:c r="CL37" s="110" t="str">
        <x:f t="shared" si="232"/>
      </x:c>
      <x:c r="CM37" s="110" t="str">
        <x:f t="shared" si="233"/>
      </x:c>
      <x:c r="CN37" s="110" t="str">
        <x:f t="shared" si="234"/>
      </x:c>
      <x:c r="CO37" s="110" t="str">
        <x:f t="shared" si="235"/>
      </x:c>
      <x:c r="CP37" s="110" t="str">
        <x:f t="shared" si="236"/>
      </x:c>
      <x:c r="CQ37" s="110" t="str">
        <x:f t="shared" si="237"/>
      </x:c>
      <x:c r="CR37" s="110" t="str">
        <x:f t="shared" si="238"/>
      </x:c>
      <x:c r="CS37" s="110" t="str">
        <x:f t="shared" si="239"/>
      </x:c>
      <x:c r="CT37" s="110" t="str">
        <x:f t="shared" si="240"/>
      </x:c>
      <x:c r="CU37" s="110" t="str">
        <x:f t="shared" si="241"/>
      </x:c>
      <x:c r="CV37" s="110" t="str">
        <x:f t="shared" si="242"/>
      </x:c>
      <x:c r="CW37" s="110" t="str">
        <x:f t="shared" si="243"/>
      </x:c>
      <x:c r="CX37" s="110" t="str">
        <x:f t="shared" si="244"/>
      </x:c>
      <x:c r="CY37" s="110" t="str">
        <x:f t="shared" si="245"/>
      </x:c>
      <x:c r="CZ37" s="110" t="str">
        <x:f t="shared" si="246"/>
      </x:c>
      <x:c r="DA37" s="110" t="str">
        <x:f t="shared" si="247"/>
      </x:c>
      <x:c r="DB37" s="110" t="str">
        <x:f t="shared" si="248"/>
      </x:c>
      <x:c r="DC37" s="110" t="str">
        <x:f t="shared" si="249"/>
      </x:c>
      <x:c r="DD37" s="110" t="str">
        <x:f t="shared" si="250"/>
      </x:c>
      <x:c r="DE37" s="110" t="str">
        <x:f t="shared" si="251"/>
      </x:c>
      <x:c r="DF37" s="110" t="str">
        <x:f t="shared" si="252"/>
      </x:c>
      <x:c r="DG37" s="110" t="str">
        <x:f t="shared" si="253"/>
      </x:c>
      <x:c r="DH37" s="110" t="str">
        <x:f t="shared" si="254"/>
      </x:c>
      <x:c r="DI37" s="110" t="str">
        <x:f t="shared" si="255"/>
      </x:c>
      <x:c r="DJ37" s="110" t="str">
        <x:f t="shared" si="256"/>
      </x:c>
      <x:c r="DK37" s="110" t="str">
        <x:f t="shared" si="257"/>
      </x:c>
      <x:c r="DL37" s="110" t="str">
        <x:f t="shared" si="258"/>
      </x:c>
      <x:c r="DM37" s="110" t="str">
        <x:f t="shared" si="259"/>
      </x:c>
      <x:c r="DN37" s="110" t="str">
        <x:f t="shared" si="260"/>
      </x:c>
      <x:c r="DO37" s="110" t="str">
        <x:f t="shared" si="261"/>
      </x:c>
      <x:c r="DP37" s="110" t="str">
        <x:f t="shared" si="262"/>
      </x:c>
      <x:c r="DQ37" s="110" t="str">
        <x:f t="shared" si="263"/>
      </x:c>
      <x:c r="DR37" s="110" t="str">
        <x:f t="shared" si="264"/>
      </x:c>
      <x:c r="DS37" s="110" t="str">
        <x:f t="shared" si="265"/>
      </x:c>
      <x:c r="DT37" s="110" t="str">
        <x:f t="shared" si="266"/>
      </x:c>
      <x:c r="DU37" s="110" t="str">
        <x:f t="shared" si="267"/>
      </x:c>
      <x:c r="DV37" s="110" t="str">
        <x:f t="shared" si="268"/>
      </x:c>
      <x:c r="DW37" s="110" t="str">
        <x:f t="shared" si="269"/>
      </x:c>
      <x:c r="DX37" s="110" t="str">
        <x:f t="shared" si="270"/>
      </x:c>
      <x:c r="DY37" s="110" t="str">
        <x:f t="shared" si="271"/>
      </x:c>
      <x:c r="DZ37" s="110" t="str">
        <x:f t="shared" si="272"/>
      </x:c>
      <x:c r="EA37" s="110" t="str">
        <x:f t="shared" si="273"/>
      </x:c>
      <x:c r="EB37" s="110" t="str">
        <x:f t="shared" si="274"/>
      </x:c>
      <x:c r="EC37" s="110" t="str">
        <x:f t="shared" si="275"/>
      </x:c>
      <x:c r="ED37" s="110" t="str">
        <x:f t="shared" si="276"/>
      </x:c>
      <x:c r="EE37" s="110" t="str">
        <x:f t="shared" si="277"/>
      </x:c>
      <x:c r="EF37" s="110" t="str">
        <x:f t="shared" si="278"/>
      </x:c>
      <x:c r="EG37" s="110" t="str">
        <x:f t="shared" si="279"/>
      </x:c>
      <x:c r="EH37" s="110" t="str">
        <x:f t="shared" si="280"/>
      </x:c>
      <x:c r="EI37" s="110" t="str">
        <x:f t="shared" si="281"/>
      </x:c>
      <x:c r="EJ37" s="110" t="str">
        <x:f t="shared" si="282"/>
      </x:c>
      <x:c r="EK37" s="110" t="str">
        <x:f t="shared" si="283"/>
      </x:c>
      <x:c r="EL37" s="110" t="str">
        <x:f t="shared" si="284"/>
      </x:c>
      <x:c r="EM37" s="110" t="str">
        <x:f t="shared" si="285"/>
      </x:c>
      <x:c r="EN37" s="110" t="str">
        <x:f t="shared" si="286"/>
      </x:c>
      <x:c r="EO37" s="110" t="str">
        <x:f t="shared" si="287"/>
      </x:c>
      <x:c r="EP37" s="110" t="str">
        <x:f t="shared" si="288"/>
      </x:c>
      <x:c r="EQ37" s="110" t="str">
        <x:f t="shared" si="289"/>
      </x:c>
      <x:c r="ER37" s="110" t="str">
        <x:f t="shared" si="290"/>
      </x:c>
      <x:c r="ES37" s="110" t="str">
        <x:f t="shared" si="291"/>
      </x:c>
      <x:c r="ET37" s="110" t="str">
        <x:f t="shared" si="292"/>
      </x:c>
      <x:c r="EU37" s="110" t="str">
        <x:f t="shared" si="293"/>
      </x:c>
      <x:c r="EV37" s="110" t="str">
        <x:f t="shared" si="294"/>
      </x:c>
      <x:c r="EW37" s="110" t="str">
        <x:f t="shared" si="295"/>
      </x:c>
      <x:c r="EX37" s="110" t="str">
        <x:f t="shared" si="296"/>
      </x:c>
      <x:c r="EY37" s="110" t="str">
        <x:f t="shared" si="297"/>
      </x:c>
      <x:c r="EZ37" s="110" t="str">
        <x:f t="shared" si="298"/>
      </x:c>
      <x:c r="FA37" s="110" t="str">
        <x:f t="shared" si="299"/>
      </x:c>
      <x:c r="FB37" t="n">
        <x:f>'07_Presupuesto'!J33-'14_Parametros'!$B$5+1</x:f>
        <x:v>70</x:v>
      </x:c>
      <x:c r="FC37" t="n">
        <x:f>'07_Presupuesto'!K33-'14_Parametros'!$B$5+1</x:f>
        <x:v>81</x:v>
      </x:c>
      <x:c r="FD37">
        <x:f t="shared" si="300"/>
        <x:v>12</x:v>
      </x:c>
    </x:row>
    <x:row r="38" ht="21" customHeight="1">
      <x:c r="B38" t="str">
        <x:f>'07A_Ppto_Comparado'!K37</x:f>
        <x:v>B.1.6.2</x:v>
      </x:c>
      <x:c r="C38" t="str">
        <x:f>'07A_Ppto_Comparado'!L37</x:f>
        <x:v>Planchas OSB e=11.1mm</x:v>
      </x:c>
      <x:c r="D38" t="str">
        <x:f>'07A_Ppto_Comparado'!M37</x:f>
        <x:v>M2</x:v>
      </x:c>
      <x:c r="E38" s="90" t="n">
        <x:f>'07A_Ppto_Comparado'!N37</x:f>
        <x:v>78.61</x:v>
      </x:c>
      <x:c r="F38" s="90" t="n">
        <x:f>'07A_Ppto_Comparado'!O37</x:f>
        <x:v>16500</x:v>
      </x:c>
      <x:c r="G38" s="90" t="n">
        <x:f>'07A_Ppto_Comparado'!P37</x:f>
        <x:v>1297065</x:v>
      </x:c>
      <x:c r="H38" s="90" t="str">
        <x:f t="shared" si="151"/>
      </x:c>
      <x:c r="I38" s="90" t="str">
        <x:f t="shared" si="301"/>
      </x:c>
      <x:c r="J38" s="90" t="str">
        <x:f t="shared" ref="J38:J69" si="302">IF(AND(J$7&gt;=FB38,J$7&lt;=FC38),IFERROR($G38/FD38,0),"")</x:f>
      </x:c>
      <x:c r="K38" s="90" t="str">
        <x:f t="shared" si="153"/>
      </x:c>
      <x:c r="L38" s="90" t="str">
        <x:f t="shared" si="154"/>
      </x:c>
      <x:c r="M38" s="90" t="str">
        <x:f t="shared" si="155"/>
      </x:c>
      <x:c r="N38" s="90" t="str">
        <x:f t="shared" si="156"/>
      </x:c>
      <x:c r="O38" s="90" t="str">
        <x:f t="shared" si="157"/>
      </x:c>
      <x:c r="P38" s="90" t="str">
        <x:f t="shared" si="158"/>
      </x:c>
      <x:c r="Q38" s="90" t="str">
        <x:f t="shared" si="159"/>
      </x:c>
      <x:c r="R38" s="90" t="str">
        <x:f t="shared" si="160"/>
      </x:c>
      <x:c r="S38" s="90" t="str">
        <x:f t="shared" si="161"/>
      </x:c>
      <x:c r="T38" s="90" t="str">
        <x:f t="shared" si="162"/>
      </x:c>
      <x:c r="U38" s="90" t="str">
        <x:f t="shared" si="163"/>
      </x:c>
      <x:c r="V38" s="90" t="str">
        <x:f t="shared" si="164"/>
      </x:c>
      <x:c r="W38" s="90" t="str">
        <x:f t="shared" si="165"/>
      </x:c>
      <x:c r="X38" s="90" t="str">
        <x:f t="shared" si="166"/>
      </x:c>
      <x:c r="Y38" s="90" t="str">
        <x:f t="shared" si="167"/>
      </x:c>
      <x:c r="Z38" s="90" t="str">
        <x:f t="shared" si="168"/>
      </x:c>
      <x:c r="AA38" s="90" t="str">
        <x:f t="shared" si="169"/>
      </x:c>
      <x:c r="AB38" s="90" t="str">
        <x:f t="shared" si="170"/>
      </x:c>
      <x:c r="AC38" s="90" t="str">
        <x:f t="shared" si="171"/>
      </x:c>
      <x:c r="AD38" s="90" t="str">
        <x:f t="shared" si="172"/>
      </x:c>
      <x:c r="AE38" s="90" t="str">
        <x:f t="shared" si="173"/>
      </x:c>
      <x:c r="AF38" s="90" t="str">
        <x:f t="shared" si="174"/>
      </x:c>
      <x:c r="AG38" s="90" t="str">
        <x:f t="shared" si="175"/>
      </x:c>
      <x:c r="AH38" s="90" t="str">
        <x:f t="shared" si="176"/>
      </x:c>
      <x:c r="AI38" s="90" t="str">
        <x:f t="shared" si="177"/>
      </x:c>
      <x:c r="AJ38" s="90" t="str">
        <x:f t="shared" si="178"/>
      </x:c>
      <x:c r="AK38" s="90" t="str">
        <x:f t="shared" si="179"/>
      </x:c>
      <x:c r="AL38" s="90" t="str">
        <x:f t="shared" si="180"/>
      </x:c>
      <x:c r="AM38" s="90" t="str">
        <x:f t="shared" si="181"/>
      </x:c>
      <x:c r="AN38" s="90" t="str">
        <x:f t="shared" si="182"/>
      </x:c>
      <x:c r="AO38" s="90" t="str">
        <x:f t="shared" si="183"/>
      </x:c>
      <x:c r="AP38" s="90" t="str">
        <x:f t="shared" si="184"/>
      </x:c>
      <x:c r="AQ38" s="90" t="str">
        <x:f t="shared" si="185"/>
      </x:c>
      <x:c r="AR38" s="90" t="str">
        <x:f t="shared" si="186"/>
      </x:c>
      <x:c r="AS38" s="90" t="str">
        <x:f t="shared" si="187"/>
      </x:c>
      <x:c r="AT38" s="90" t="str">
        <x:f t="shared" si="188"/>
      </x:c>
      <x:c r="AU38" s="90" t="str">
        <x:f t="shared" si="189"/>
      </x:c>
      <x:c r="AV38" s="90" t="str">
        <x:f t="shared" si="190"/>
      </x:c>
      <x:c r="AW38" s="90" t="str">
        <x:f t="shared" si="191"/>
      </x:c>
      <x:c r="AX38" s="90" t="str">
        <x:f t="shared" si="192"/>
      </x:c>
      <x:c r="AY38" s="90" t="str">
        <x:f t="shared" si="193"/>
      </x:c>
      <x:c r="AZ38" s="90" t="str">
        <x:f t="shared" si="194"/>
      </x:c>
      <x:c r="BA38" s="90" t="str">
        <x:f t="shared" si="195"/>
      </x:c>
      <x:c r="BB38" s="90" t="str">
        <x:f t="shared" si="196"/>
      </x:c>
      <x:c r="BC38" s="90" t="str">
        <x:f t="shared" si="197"/>
      </x:c>
      <x:c r="BD38" s="90" t="str">
        <x:f t="shared" si="198"/>
      </x:c>
      <x:c r="BE38" s="90" t="str">
        <x:f t="shared" si="199"/>
      </x:c>
      <x:c r="BF38" s="90" t="str">
        <x:f t="shared" si="200"/>
      </x:c>
      <x:c r="BG38" s="90" t="str">
        <x:f t="shared" si="201"/>
      </x:c>
      <x:c r="BH38" s="90" t="str">
        <x:f t="shared" si="202"/>
      </x:c>
      <x:c r="BI38" s="90" t="str">
        <x:f t="shared" si="203"/>
      </x:c>
      <x:c r="BJ38" s="90" t="str">
        <x:f t="shared" si="204"/>
      </x:c>
      <x:c r="BK38" s="90" t="str">
        <x:f t="shared" si="205"/>
      </x:c>
      <x:c r="BL38" s="90" t="str">
        <x:f t="shared" si="206"/>
      </x:c>
      <x:c r="BM38" s="90" t="str">
        <x:f t="shared" si="207"/>
      </x:c>
      <x:c r="BN38" s="90" t="str">
        <x:f t="shared" si="208"/>
      </x:c>
      <x:c r="BO38" s="90" t="str">
        <x:f t="shared" si="209"/>
      </x:c>
      <x:c r="BP38" s="90" t="str">
        <x:f t="shared" si="210"/>
      </x:c>
      <x:c r="BQ38" s="90" t="str">
        <x:f t="shared" si="211"/>
      </x:c>
      <x:c r="BR38" s="90" t="str">
        <x:f t="shared" si="212"/>
      </x:c>
      <x:c r="BS38" s="90" t="str">
        <x:f t="shared" si="213"/>
      </x:c>
      <x:c r="BT38" s="90" t="str">
        <x:f t="shared" si="214"/>
      </x:c>
      <x:c r="BU38" s="90" t="str">
        <x:f t="shared" si="215"/>
      </x:c>
      <x:c r="BV38" s="90" t="str">
        <x:f t="shared" si="216"/>
      </x:c>
      <x:c r="BW38" s="90" t="str">
        <x:f t="shared" si="217"/>
      </x:c>
      <x:c r="BX38" s="90" t="str">
        <x:f t="shared" si="218"/>
      </x:c>
      <x:c r="BY38" s="90">
        <x:f t="shared" si="219"/>
        <x:v>108088.75</x:v>
      </x:c>
      <x:c r="BZ38" s="90">
        <x:f t="shared" si="220"/>
        <x:v>108088.75</x:v>
      </x:c>
      <x:c r="CA38" s="90">
        <x:f t="shared" si="221"/>
        <x:v>108088.75</x:v>
      </x:c>
      <x:c r="CB38" s="90">
        <x:f t="shared" si="222"/>
        <x:v>108088.75</x:v>
      </x:c>
      <x:c r="CC38" s="90">
        <x:f t="shared" si="223"/>
        <x:v>108088.75</x:v>
      </x:c>
      <x:c r="CD38" s="90">
        <x:f t="shared" si="224"/>
        <x:v>108088.75</x:v>
      </x:c>
      <x:c r="CE38" s="90">
        <x:f t="shared" si="225"/>
        <x:v>108088.75</x:v>
      </x:c>
      <x:c r="CF38" s="90">
        <x:f t="shared" si="226"/>
        <x:v>108088.75</x:v>
      </x:c>
      <x:c r="CG38" s="90">
        <x:f t="shared" si="227"/>
        <x:v>108088.75</x:v>
      </x:c>
      <x:c r="CH38" s="90">
        <x:f t="shared" si="228"/>
        <x:v>108088.75</x:v>
      </x:c>
      <x:c r="CI38" s="90">
        <x:f t="shared" si="229"/>
        <x:v>108088.75</x:v>
      </x:c>
      <x:c r="CJ38" s="90">
        <x:f t="shared" si="230"/>
        <x:v>108088.75</x:v>
      </x:c>
      <x:c r="CK38" s="90" t="str">
        <x:f t="shared" si="231"/>
      </x:c>
      <x:c r="CL38" s="90" t="str">
        <x:f t="shared" si="232"/>
      </x:c>
      <x:c r="CM38" s="90" t="str">
        <x:f t="shared" si="233"/>
      </x:c>
      <x:c r="CN38" s="90" t="str">
        <x:f t="shared" si="234"/>
      </x:c>
      <x:c r="CO38" s="90" t="str">
        <x:f t="shared" si="235"/>
      </x:c>
      <x:c r="CP38" s="90" t="str">
        <x:f t="shared" si="236"/>
      </x:c>
      <x:c r="CQ38" s="90" t="str">
        <x:f t="shared" si="237"/>
      </x:c>
      <x:c r="CR38" s="90" t="str">
        <x:f t="shared" si="238"/>
      </x:c>
      <x:c r="CS38" s="90" t="str">
        <x:f t="shared" si="239"/>
      </x:c>
      <x:c r="CT38" s="90" t="str">
        <x:f t="shared" si="240"/>
      </x:c>
      <x:c r="CU38" s="90" t="str">
        <x:f t="shared" si="241"/>
      </x:c>
      <x:c r="CV38" s="90" t="str">
        <x:f t="shared" si="242"/>
      </x:c>
      <x:c r="CW38" s="90" t="str">
        <x:f t="shared" si="243"/>
      </x:c>
      <x:c r="CX38" s="90" t="str">
        <x:f t="shared" si="244"/>
      </x:c>
      <x:c r="CY38" s="90" t="str">
        <x:f t="shared" si="245"/>
      </x:c>
      <x:c r="CZ38" s="90" t="str">
        <x:f t="shared" si="246"/>
      </x:c>
      <x:c r="DA38" s="90" t="str">
        <x:f t="shared" si="247"/>
      </x:c>
      <x:c r="DB38" s="90" t="str">
        <x:f t="shared" si="248"/>
      </x:c>
      <x:c r="DC38" s="90" t="str">
        <x:f t="shared" si="249"/>
      </x:c>
      <x:c r="DD38" s="90" t="str">
        <x:f t="shared" si="250"/>
      </x:c>
      <x:c r="DE38" s="90" t="str">
        <x:f t="shared" si="251"/>
      </x:c>
      <x:c r="DF38" s="90" t="str">
        <x:f t="shared" si="252"/>
      </x:c>
      <x:c r="DG38" s="90" t="str">
        <x:f t="shared" si="253"/>
      </x:c>
      <x:c r="DH38" s="90" t="str">
        <x:f t="shared" si="254"/>
      </x:c>
      <x:c r="DI38" s="90" t="str">
        <x:f t="shared" si="255"/>
      </x:c>
      <x:c r="DJ38" s="90" t="str">
        <x:f t="shared" si="256"/>
      </x:c>
      <x:c r="DK38" s="90" t="str">
        <x:f t="shared" si="257"/>
      </x:c>
      <x:c r="DL38" s="90" t="str">
        <x:f t="shared" si="258"/>
      </x:c>
      <x:c r="DM38" s="90" t="str">
        <x:f t="shared" si="259"/>
      </x:c>
      <x:c r="DN38" s="90" t="str">
        <x:f t="shared" si="260"/>
      </x:c>
      <x:c r="DO38" s="90" t="str">
        <x:f t="shared" si="261"/>
      </x:c>
      <x:c r="DP38" s="90" t="str">
        <x:f t="shared" si="262"/>
      </x:c>
      <x:c r="DQ38" s="90" t="str">
        <x:f t="shared" si="263"/>
      </x:c>
      <x:c r="DR38" s="90" t="str">
        <x:f t="shared" si="264"/>
      </x:c>
      <x:c r="DS38" s="90" t="str">
        <x:f t="shared" si="265"/>
      </x:c>
      <x:c r="DT38" s="90" t="str">
        <x:f t="shared" si="266"/>
      </x:c>
      <x:c r="DU38" s="90" t="str">
        <x:f t="shared" si="267"/>
      </x:c>
      <x:c r="DV38" s="90" t="str">
        <x:f t="shared" si="268"/>
      </x:c>
      <x:c r="DW38" s="90" t="str">
        <x:f t="shared" si="269"/>
      </x:c>
      <x:c r="DX38" s="90" t="str">
        <x:f t="shared" si="270"/>
      </x:c>
      <x:c r="DY38" s="90" t="str">
        <x:f t="shared" si="271"/>
      </x:c>
      <x:c r="DZ38" s="90" t="str">
        <x:f t="shared" si="272"/>
      </x:c>
      <x:c r="EA38" s="90" t="str">
        <x:f t="shared" si="273"/>
      </x:c>
      <x:c r="EB38" s="90" t="str">
        <x:f t="shared" si="274"/>
      </x:c>
      <x:c r="EC38" s="90" t="str">
        <x:f t="shared" si="275"/>
      </x:c>
      <x:c r="ED38" s="90" t="str">
        <x:f t="shared" si="276"/>
      </x:c>
      <x:c r="EE38" s="90" t="str">
        <x:f t="shared" si="277"/>
      </x:c>
      <x:c r="EF38" s="90" t="str">
        <x:f t="shared" si="278"/>
      </x:c>
      <x:c r="EG38" s="90" t="str">
        <x:f t="shared" si="279"/>
      </x:c>
      <x:c r="EH38" s="90" t="str">
        <x:f t="shared" si="280"/>
      </x:c>
      <x:c r="EI38" s="90" t="str">
        <x:f t="shared" si="281"/>
      </x:c>
      <x:c r="EJ38" s="90" t="str">
        <x:f t="shared" si="282"/>
      </x:c>
      <x:c r="EK38" s="90" t="str">
        <x:f t="shared" si="283"/>
      </x:c>
      <x:c r="EL38" s="90" t="str">
        <x:f t="shared" si="284"/>
      </x:c>
      <x:c r="EM38" s="90" t="str">
        <x:f t="shared" si="285"/>
      </x:c>
      <x:c r="EN38" s="90" t="str">
        <x:f t="shared" si="286"/>
      </x:c>
      <x:c r="EO38" s="90" t="str">
        <x:f t="shared" si="287"/>
      </x:c>
      <x:c r="EP38" s="90" t="str">
        <x:f t="shared" si="288"/>
      </x:c>
      <x:c r="EQ38" s="90" t="str">
        <x:f t="shared" si="289"/>
      </x:c>
      <x:c r="ER38" s="90" t="str">
        <x:f t="shared" si="290"/>
      </x:c>
      <x:c r="ES38" s="90" t="str">
        <x:f t="shared" si="291"/>
      </x:c>
      <x:c r="ET38" s="90" t="str">
        <x:f t="shared" si="292"/>
      </x:c>
      <x:c r="EU38" s="90" t="str">
        <x:f t="shared" si="293"/>
      </x:c>
      <x:c r="EV38" s="90" t="str">
        <x:f t="shared" si="294"/>
      </x:c>
      <x:c r="EW38" s="90" t="str">
        <x:f t="shared" si="295"/>
      </x:c>
      <x:c r="EX38" s="90" t="str">
        <x:f t="shared" si="296"/>
      </x:c>
      <x:c r="EY38" s="90" t="str">
        <x:f t="shared" si="297"/>
      </x:c>
      <x:c r="EZ38" s="90" t="str">
        <x:f t="shared" si="298"/>
      </x:c>
      <x:c r="FA38" s="90" t="str">
        <x:f t="shared" si="299"/>
      </x:c>
      <x:c r="FB38" t="n">
        <x:f>'07_Presupuesto'!J34-'14_Parametros'!$B$5+1</x:f>
        <x:v>70</x:v>
      </x:c>
      <x:c r="FC38" t="n">
        <x:f>'07_Presupuesto'!K34-'14_Parametros'!$B$5+1</x:f>
        <x:v>81</x:v>
      </x:c>
      <x:c r="FD38">
        <x:f t="shared" si="300"/>
        <x:v>12</x:v>
      </x:c>
    </x:row>
    <x:row r="39" ht="21" customHeight="1">
      <x:c r="B39" s="109" t="str">
        <x:f>'07A_Ppto_Comparado'!K38</x:f>
        <x:v>B.1.6.3</x:v>
      </x:c>
      <x:c r="C39" s="109" t="str">
        <x:f>'07A_Ppto_Comparado'!L38</x:f>
        <x:v>Cubierta Onda Estándar</x:v>
      </x:c>
      <x:c r="D39" s="109" t="str">
        <x:f>'07A_Ppto_Comparado'!M38</x:f>
        <x:v>M2</x:v>
      </x:c>
      <x:c r="E39" s="110" t="n">
        <x:f>'07A_Ppto_Comparado'!N38</x:f>
        <x:v>78.61</x:v>
      </x:c>
      <x:c r="F39" s="110" t="n">
        <x:f>'07A_Ppto_Comparado'!O38</x:f>
        <x:v>18499.999999999996</x:v>
      </x:c>
      <x:c r="G39" s="110" t="n">
        <x:f>'07A_Ppto_Comparado'!P38</x:f>
        <x:v>1454284.9999999998</x:v>
      </x:c>
      <x:c r="H39" s="110" t="str">
        <x:f t="shared" si="151"/>
      </x:c>
      <x:c r="I39" s="110" t="str">
        <x:f t="shared" si="301"/>
      </x:c>
      <x:c r="J39" s="110" t="str">
        <x:f t="shared" si="302"/>
      </x:c>
      <x:c r="K39" s="110" t="str">
        <x:f t="shared" si="153"/>
      </x:c>
      <x:c r="L39" s="110" t="str">
        <x:f t="shared" si="154"/>
      </x:c>
      <x:c r="M39" s="110" t="str">
        <x:f t="shared" si="155"/>
      </x:c>
      <x:c r="N39" s="110" t="str">
        <x:f t="shared" si="156"/>
      </x:c>
      <x:c r="O39" s="110" t="str">
        <x:f t="shared" si="157"/>
      </x:c>
      <x:c r="P39" s="110" t="str">
        <x:f t="shared" si="158"/>
      </x:c>
      <x:c r="Q39" s="110" t="str">
        <x:f t="shared" si="159"/>
      </x:c>
      <x:c r="R39" s="110" t="str">
        <x:f t="shared" si="160"/>
      </x:c>
      <x:c r="S39" s="110" t="str">
        <x:f t="shared" si="161"/>
      </x:c>
      <x:c r="T39" s="110" t="str">
        <x:f t="shared" si="162"/>
      </x:c>
      <x:c r="U39" s="110" t="str">
        <x:f t="shared" si="163"/>
      </x:c>
      <x:c r="V39" s="110" t="str">
        <x:f t="shared" si="164"/>
      </x:c>
      <x:c r="W39" s="110" t="str">
        <x:f t="shared" si="165"/>
      </x:c>
      <x:c r="X39" s="110" t="str">
        <x:f t="shared" si="166"/>
      </x:c>
      <x:c r="Y39" s="110" t="str">
        <x:f t="shared" si="167"/>
      </x:c>
      <x:c r="Z39" s="110" t="str">
        <x:f t="shared" si="168"/>
      </x:c>
      <x:c r="AA39" s="110" t="str">
        <x:f t="shared" si="169"/>
      </x:c>
      <x:c r="AB39" s="110" t="str">
        <x:f t="shared" si="170"/>
      </x:c>
      <x:c r="AC39" s="110" t="str">
        <x:f t="shared" si="171"/>
      </x:c>
      <x:c r="AD39" s="110" t="str">
        <x:f t="shared" si="172"/>
      </x:c>
      <x:c r="AE39" s="110" t="str">
        <x:f t="shared" si="173"/>
      </x:c>
      <x:c r="AF39" s="110" t="str">
        <x:f t="shared" si="174"/>
      </x:c>
      <x:c r="AG39" s="110" t="str">
        <x:f t="shared" si="175"/>
      </x:c>
      <x:c r="AH39" s="110" t="str">
        <x:f t="shared" si="176"/>
      </x:c>
      <x:c r="AI39" s="110" t="str">
        <x:f t="shared" si="177"/>
      </x:c>
      <x:c r="AJ39" s="110" t="str">
        <x:f t="shared" si="178"/>
      </x:c>
      <x:c r="AK39" s="110" t="str">
        <x:f t="shared" si="179"/>
      </x:c>
      <x:c r="AL39" s="110" t="str">
        <x:f t="shared" si="180"/>
      </x:c>
      <x:c r="AM39" s="110" t="str">
        <x:f t="shared" si="181"/>
      </x:c>
      <x:c r="AN39" s="110" t="str">
        <x:f t="shared" si="182"/>
      </x:c>
      <x:c r="AO39" s="110" t="str">
        <x:f t="shared" si="183"/>
      </x:c>
      <x:c r="AP39" s="110" t="str">
        <x:f t="shared" si="184"/>
      </x:c>
      <x:c r="AQ39" s="110" t="str">
        <x:f t="shared" si="185"/>
      </x:c>
      <x:c r="AR39" s="110" t="str">
        <x:f t="shared" si="186"/>
      </x:c>
      <x:c r="AS39" s="110" t="str">
        <x:f t="shared" si="187"/>
      </x:c>
      <x:c r="AT39" s="110" t="str">
        <x:f t="shared" si="188"/>
      </x:c>
      <x:c r="AU39" s="110" t="str">
        <x:f t="shared" si="189"/>
      </x:c>
      <x:c r="AV39" s="110" t="str">
        <x:f t="shared" si="190"/>
      </x:c>
      <x:c r="AW39" s="110" t="str">
        <x:f t="shared" si="191"/>
      </x:c>
      <x:c r="AX39" s="110" t="str">
        <x:f t="shared" si="192"/>
      </x:c>
      <x:c r="AY39" s="110" t="str">
        <x:f t="shared" si="193"/>
      </x:c>
      <x:c r="AZ39" s="110" t="str">
        <x:f t="shared" si="194"/>
      </x:c>
      <x:c r="BA39" s="110" t="str">
        <x:f t="shared" si="195"/>
      </x:c>
      <x:c r="BB39" s="110" t="str">
        <x:f t="shared" si="196"/>
      </x:c>
      <x:c r="BC39" s="110" t="str">
        <x:f t="shared" si="197"/>
      </x:c>
      <x:c r="BD39" s="110" t="str">
        <x:f t="shared" si="198"/>
      </x:c>
      <x:c r="BE39" s="110" t="str">
        <x:f t="shared" si="199"/>
      </x:c>
      <x:c r="BF39" s="110" t="str">
        <x:f t="shared" si="200"/>
      </x:c>
      <x:c r="BG39" s="110" t="str">
        <x:f t="shared" si="201"/>
      </x:c>
      <x:c r="BH39" s="110" t="str">
        <x:f t="shared" si="202"/>
      </x:c>
      <x:c r="BI39" s="110" t="str">
        <x:f t="shared" si="203"/>
      </x:c>
      <x:c r="BJ39" s="110" t="str">
        <x:f t="shared" si="204"/>
      </x:c>
      <x:c r="BK39" s="110" t="str">
        <x:f t="shared" si="205"/>
      </x:c>
      <x:c r="BL39" s="110" t="str">
        <x:f t="shared" si="206"/>
      </x:c>
      <x:c r="BM39" s="110" t="str">
        <x:f t="shared" si="207"/>
      </x:c>
      <x:c r="BN39" s="110" t="str">
        <x:f t="shared" si="208"/>
      </x:c>
      <x:c r="BO39" s="110" t="str">
        <x:f t="shared" si="209"/>
      </x:c>
      <x:c r="BP39" s="110" t="str">
        <x:f t="shared" si="210"/>
      </x:c>
      <x:c r="BQ39" s="110" t="str">
        <x:f t="shared" si="211"/>
      </x:c>
      <x:c r="BR39" s="110" t="str">
        <x:f t="shared" si="212"/>
      </x:c>
      <x:c r="BS39" s="110" t="str">
        <x:f t="shared" si="213"/>
      </x:c>
      <x:c r="BT39" s="110" t="str">
        <x:f t="shared" si="214"/>
      </x:c>
      <x:c r="BU39" s="110" t="str">
        <x:f t="shared" si="215"/>
      </x:c>
      <x:c r="BV39" s="110" t="str">
        <x:f t="shared" si="216"/>
      </x:c>
      <x:c r="BW39" s="110" t="str">
        <x:f t="shared" si="217"/>
      </x:c>
      <x:c r="BX39" s="110" t="str">
        <x:f t="shared" si="218"/>
      </x:c>
      <x:c r="BY39" s="110">
        <x:f t="shared" si="219"/>
        <x:v>121190.41666666664</x:v>
      </x:c>
      <x:c r="BZ39" s="110">
        <x:f t="shared" si="220"/>
        <x:v>121190.41666666664</x:v>
      </x:c>
      <x:c r="CA39" s="110">
        <x:f t="shared" si="221"/>
        <x:v>121190.41666666664</x:v>
      </x:c>
      <x:c r="CB39" s="110">
        <x:f t="shared" si="222"/>
        <x:v>121190.41666666664</x:v>
      </x:c>
      <x:c r="CC39" s="110">
        <x:f t="shared" si="223"/>
        <x:v>121190.41666666664</x:v>
      </x:c>
      <x:c r="CD39" s="110">
        <x:f t="shared" si="224"/>
        <x:v>121190.41666666664</x:v>
      </x:c>
      <x:c r="CE39" s="110">
        <x:f t="shared" si="225"/>
        <x:v>121190.41666666664</x:v>
      </x:c>
      <x:c r="CF39" s="110">
        <x:f t="shared" si="226"/>
        <x:v>121190.41666666664</x:v>
      </x:c>
      <x:c r="CG39" s="110">
        <x:f t="shared" si="227"/>
        <x:v>121190.41666666664</x:v>
      </x:c>
      <x:c r="CH39" s="110">
        <x:f t="shared" si="228"/>
        <x:v>121190.41666666664</x:v>
      </x:c>
      <x:c r="CI39" s="110">
        <x:f t="shared" si="229"/>
        <x:v>121190.41666666664</x:v>
      </x:c>
      <x:c r="CJ39" s="110">
        <x:f t="shared" si="230"/>
        <x:v>121190.41666666664</x:v>
      </x:c>
      <x:c r="CK39" s="110" t="str">
        <x:f t="shared" si="231"/>
      </x:c>
      <x:c r="CL39" s="110" t="str">
        <x:f t="shared" si="232"/>
      </x:c>
      <x:c r="CM39" s="110" t="str">
        <x:f t="shared" si="233"/>
      </x:c>
      <x:c r="CN39" s="110" t="str">
        <x:f t="shared" si="234"/>
      </x:c>
      <x:c r="CO39" s="110" t="str">
        <x:f t="shared" si="235"/>
      </x:c>
      <x:c r="CP39" s="110" t="str">
        <x:f t="shared" si="236"/>
      </x:c>
      <x:c r="CQ39" s="110" t="str">
        <x:f t="shared" si="237"/>
      </x:c>
      <x:c r="CR39" s="110" t="str">
        <x:f t="shared" si="238"/>
      </x:c>
      <x:c r="CS39" s="110" t="str">
        <x:f t="shared" si="239"/>
      </x:c>
      <x:c r="CT39" s="110" t="str">
        <x:f t="shared" si="240"/>
      </x:c>
      <x:c r="CU39" s="110" t="str">
        <x:f t="shared" si="241"/>
      </x:c>
      <x:c r="CV39" s="110" t="str">
        <x:f t="shared" si="242"/>
      </x:c>
      <x:c r="CW39" s="110" t="str">
        <x:f t="shared" si="243"/>
      </x:c>
      <x:c r="CX39" s="110" t="str">
        <x:f t="shared" si="244"/>
      </x:c>
      <x:c r="CY39" s="110" t="str">
        <x:f t="shared" si="245"/>
      </x:c>
      <x:c r="CZ39" s="110" t="str">
        <x:f t="shared" si="246"/>
      </x:c>
      <x:c r="DA39" s="110" t="str">
        <x:f t="shared" si="247"/>
      </x:c>
      <x:c r="DB39" s="110" t="str">
        <x:f t="shared" si="248"/>
      </x:c>
      <x:c r="DC39" s="110" t="str">
        <x:f t="shared" si="249"/>
      </x:c>
      <x:c r="DD39" s="110" t="str">
        <x:f t="shared" si="250"/>
      </x:c>
      <x:c r="DE39" s="110" t="str">
        <x:f t="shared" si="251"/>
      </x:c>
      <x:c r="DF39" s="110" t="str">
        <x:f t="shared" si="252"/>
      </x:c>
      <x:c r="DG39" s="110" t="str">
        <x:f t="shared" si="253"/>
      </x:c>
      <x:c r="DH39" s="110" t="str">
        <x:f t="shared" si="254"/>
      </x:c>
      <x:c r="DI39" s="110" t="str">
        <x:f t="shared" si="255"/>
      </x:c>
      <x:c r="DJ39" s="110" t="str">
        <x:f t="shared" si="256"/>
      </x:c>
      <x:c r="DK39" s="110" t="str">
        <x:f t="shared" si="257"/>
      </x:c>
      <x:c r="DL39" s="110" t="str">
        <x:f t="shared" si="258"/>
      </x:c>
      <x:c r="DM39" s="110" t="str">
        <x:f t="shared" si="259"/>
      </x:c>
      <x:c r="DN39" s="110" t="str">
        <x:f t="shared" si="260"/>
      </x:c>
      <x:c r="DO39" s="110" t="str">
        <x:f t="shared" si="261"/>
      </x:c>
      <x:c r="DP39" s="110" t="str">
        <x:f t="shared" si="262"/>
      </x:c>
      <x:c r="DQ39" s="110" t="str">
        <x:f t="shared" si="263"/>
      </x:c>
      <x:c r="DR39" s="110" t="str">
        <x:f t="shared" si="264"/>
      </x:c>
      <x:c r="DS39" s="110" t="str">
        <x:f t="shared" si="265"/>
      </x:c>
      <x:c r="DT39" s="110" t="str">
        <x:f t="shared" si="266"/>
      </x:c>
      <x:c r="DU39" s="110" t="str">
        <x:f t="shared" si="267"/>
      </x:c>
      <x:c r="DV39" s="110" t="str">
        <x:f t="shared" si="268"/>
      </x:c>
      <x:c r="DW39" s="110" t="str">
        <x:f t="shared" si="269"/>
      </x:c>
      <x:c r="DX39" s="110" t="str">
        <x:f t="shared" si="270"/>
      </x:c>
      <x:c r="DY39" s="110" t="str">
        <x:f t="shared" si="271"/>
      </x:c>
      <x:c r="DZ39" s="110" t="str">
        <x:f t="shared" si="272"/>
      </x:c>
      <x:c r="EA39" s="110" t="str">
        <x:f t="shared" si="273"/>
      </x:c>
      <x:c r="EB39" s="110" t="str">
        <x:f t="shared" si="274"/>
      </x:c>
      <x:c r="EC39" s="110" t="str">
        <x:f t="shared" si="275"/>
      </x:c>
      <x:c r="ED39" s="110" t="str">
        <x:f t="shared" si="276"/>
      </x:c>
      <x:c r="EE39" s="110" t="str">
        <x:f t="shared" si="277"/>
      </x:c>
      <x:c r="EF39" s="110" t="str">
        <x:f t="shared" si="278"/>
      </x:c>
      <x:c r="EG39" s="110" t="str">
        <x:f t="shared" si="279"/>
      </x:c>
      <x:c r="EH39" s="110" t="str">
        <x:f t="shared" si="280"/>
      </x:c>
      <x:c r="EI39" s="110" t="str">
        <x:f t="shared" si="281"/>
      </x:c>
      <x:c r="EJ39" s="110" t="str">
        <x:f t="shared" si="282"/>
      </x:c>
      <x:c r="EK39" s="110" t="str">
        <x:f t="shared" si="283"/>
      </x:c>
      <x:c r="EL39" s="110" t="str">
        <x:f t="shared" si="284"/>
      </x:c>
      <x:c r="EM39" s="110" t="str">
        <x:f t="shared" si="285"/>
      </x:c>
      <x:c r="EN39" s="110" t="str">
        <x:f t="shared" si="286"/>
      </x:c>
      <x:c r="EO39" s="110" t="str">
        <x:f t="shared" si="287"/>
      </x:c>
      <x:c r="EP39" s="110" t="str">
        <x:f t="shared" si="288"/>
      </x:c>
      <x:c r="EQ39" s="110" t="str">
        <x:f t="shared" si="289"/>
      </x:c>
      <x:c r="ER39" s="110" t="str">
        <x:f t="shared" si="290"/>
      </x:c>
      <x:c r="ES39" s="110" t="str">
        <x:f t="shared" si="291"/>
      </x:c>
      <x:c r="ET39" s="110" t="str">
        <x:f t="shared" si="292"/>
      </x:c>
      <x:c r="EU39" s="110" t="str">
        <x:f t="shared" si="293"/>
      </x:c>
      <x:c r="EV39" s="110" t="str">
        <x:f t="shared" si="294"/>
      </x:c>
      <x:c r="EW39" s="110" t="str">
        <x:f t="shared" si="295"/>
      </x:c>
      <x:c r="EX39" s="110" t="str">
        <x:f t="shared" si="296"/>
      </x:c>
      <x:c r="EY39" s="110" t="str">
        <x:f t="shared" si="297"/>
      </x:c>
      <x:c r="EZ39" s="110" t="str">
        <x:f t="shared" si="298"/>
      </x:c>
      <x:c r="FA39" s="110" t="str">
        <x:f t="shared" si="299"/>
      </x:c>
      <x:c r="FB39" t="n">
        <x:f>'07_Presupuesto'!J35-'14_Parametros'!$B$5+1</x:f>
        <x:v>70</x:v>
      </x:c>
      <x:c r="FC39" t="n">
        <x:f>'07_Presupuesto'!K35-'14_Parametros'!$B$5+1</x:f>
        <x:v>81</x:v>
      </x:c>
      <x:c r="FD39">
        <x:f t="shared" si="300"/>
        <x:v>12</x:v>
      </x:c>
    </x:row>
    <x:row r="40" ht="21" customHeight="1">
      <x:c r="B40" t="str">
        <x:f>'07A_Ppto_Comparado'!K39</x:f>
        <x:v>B.2.1.1</x:v>
      </x:c>
      <x:c r="C40" t="str">
        <x:f>'07A_Ppto_Comparado'!L39</x:f>
        <x:v>Aislante Térmico Para Muros</x:v>
      </x:c>
      <x:c r="D40" t="str">
        <x:f>'07A_Ppto_Comparado'!M39</x:f>
        <x:v>M2</x:v>
      </x:c>
      <x:c r="E40" s="90" t="n">
        <x:f>'07A_Ppto_Comparado'!N39</x:f>
        <x:v>236</x:v>
      </x:c>
      <x:c r="F40" s="90" t="n">
        <x:f>'07A_Ppto_Comparado'!O39</x:f>
        <x:v>9249.999999999998</x:v>
      </x:c>
      <x:c r="G40" s="90" t="n">
        <x:f>'07A_Ppto_Comparado'!P39</x:f>
        <x:v>2182999.9999999995</x:v>
      </x:c>
      <x:c r="H40" s="90" t="str">
        <x:f t="shared" si="151"/>
      </x:c>
      <x:c r="I40" s="90" t="str">
        <x:f t="shared" si="301"/>
      </x:c>
      <x:c r="J40" s="90" t="str">
        <x:f t="shared" si="302"/>
      </x:c>
      <x:c r="K40" s="90" t="str">
        <x:f t="shared" si="153"/>
      </x:c>
      <x:c r="L40" s="90" t="str">
        <x:f t="shared" si="154"/>
      </x:c>
      <x:c r="M40" s="90" t="str">
        <x:f t="shared" si="155"/>
      </x:c>
      <x:c r="N40" s="90" t="str">
        <x:f t="shared" si="156"/>
      </x:c>
      <x:c r="O40" s="90" t="str">
        <x:f t="shared" si="157"/>
      </x:c>
      <x:c r="P40" s="90" t="str">
        <x:f t="shared" si="158"/>
      </x:c>
      <x:c r="Q40" s="90" t="str">
        <x:f t="shared" si="159"/>
      </x:c>
      <x:c r="R40" s="90" t="str">
        <x:f t="shared" si="160"/>
      </x:c>
      <x:c r="S40" s="90" t="str">
        <x:f t="shared" si="161"/>
      </x:c>
      <x:c r="T40" s="90" t="str">
        <x:f t="shared" si="162"/>
      </x:c>
      <x:c r="U40" s="90" t="str">
        <x:f t="shared" si="163"/>
      </x:c>
      <x:c r="V40" s="90" t="str">
        <x:f t="shared" si="164"/>
      </x:c>
      <x:c r="W40" s="90" t="str">
        <x:f t="shared" si="165"/>
      </x:c>
      <x:c r="X40" s="90" t="str">
        <x:f t="shared" si="166"/>
      </x:c>
      <x:c r="Y40" s="90" t="str">
        <x:f t="shared" si="167"/>
      </x:c>
      <x:c r="Z40" s="90" t="str">
        <x:f t="shared" si="168"/>
      </x:c>
      <x:c r="AA40" s="90" t="str">
        <x:f t="shared" si="169"/>
      </x:c>
      <x:c r="AB40" s="90" t="str">
        <x:f t="shared" si="170"/>
      </x:c>
      <x:c r="AC40" s="90" t="str">
        <x:f t="shared" si="171"/>
      </x:c>
      <x:c r="AD40" s="90" t="str">
        <x:f t="shared" si="172"/>
      </x:c>
      <x:c r="AE40" s="90" t="str">
        <x:f t="shared" si="173"/>
      </x:c>
      <x:c r="AF40" s="90" t="str">
        <x:f t="shared" si="174"/>
      </x:c>
      <x:c r="AG40" s="90" t="str">
        <x:f t="shared" si="175"/>
      </x:c>
      <x:c r="AH40" s="90" t="str">
        <x:f t="shared" si="176"/>
      </x:c>
      <x:c r="AI40" s="90" t="str">
        <x:f t="shared" si="177"/>
      </x:c>
      <x:c r="AJ40" s="90" t="str">
        <x:f t="shared" si="178"/>
      </x:c>
      <x:c r="AK40" s="90" t="str">
        <x:f t="shared" si="179"/>
      </x:c>
      <x:c r="AL40" s="90" t="str">
        <x:f t="shared" si="180"/>
      </x:c>
      <x:c r="AM40" s="90" t="str">
        <x:f t="shared" si="181"/>
      </x:c>
      <x:c r="AN40" s="90" t="str">
        <x:f t="shared" si="182"/>
      </x:c>
      <x:c r="AO40" s="90" t="str">
        <x:f t="shared" si="183"/>
      </x:c>
      <x:c r="AP40" s="90" t="str">
        <x:f t="shared" si="184"/>
      </x:c>
      <x:c r="AQ40" s="90" t="str">
        <x:f t="shared" si="185"/>
      </x:c>
      <x:c r="AR40" s="90" t="str">
        <x:f t="shared" si="186"/>
      </x:c>
      <x:c r="AS40" s="90" t="str">
        <x:f t="shared" si="187"/>
      </x:c>
      <x:c r="AT40" s="90" t="str">
        <x:f t="shared" si="188"/>
      </x:c>
      <x:c r="AU40" s="90" t="str">
        <x:f t="shared" si="189"/>
      </x:c>
      <x:c r="AV40" s="90" t="str">
        <x:f t="shared" si="190"/>
      </x:c>
      <x:c r="AW40" s="90" t="str">
        <x:f t="shared" si="191"/>
      </x:c>
      <x:c r="AX40" s="90" t="str">
        <x:f t="shared" si="192"/>
      </x:c>
      <x:c r="AY40" s="90" t="str">
        <x:f t="shared" si="193"/>
      </x:c>
      <x:c r="AZ40" s="90" t="str">
        <x:f t="shared" si="194"/>
      </x:c>
      <x:c r="BA40" s="90" t="str">
        <x:f t="shared" si="195"/>
      </x:c>
      <x:c r="BB40" s="90" t="str">
        <x:f t="shared" si="196"/>
      </x:c>
      <x:c r="BC40" s="90" t="str">
        <x:f t="shared" si="197"/>
      </x:c>
      <x:c r="BD40" s="90" t="str">
        <x:f t="shared" si="198"/>
      </x:c>
      <x:c r="BE40" s="90" t="str">
        <x:f t="shared" si="199"/>
      </x:c>
      <x:c r="BF40" s="90" t="str">
        <x:f t="shared" si="200"/>
      </x:c>
      <x:c r="BG40" s="90" t="str">
        <x:f t="shared" si="201"/>
      </x:c>
      <x:c r="BH40" s="90" t="str">
        <x:f t="shared" si="202"/>
      </x:c>
      <x:c r="BI40" s="90" t="str">
        <x:f t="shared" si="203"/>
      </x:c>
      <x:c r="BJ40" s="90" t="str">
        <x:f t="shared" si="204"/>
      </x:c>
      <x:c r="BK40" s="90" t="str">
        <x:f t="shared" si="205"/>
      </x:c>
      <x:c r="BL40" s="90" t="str">
        <x:f t="shared" si="206"/>
      </x:c>
      <x:c r="BM40" s="90" t="str">
        <x:f t="shared" si="207"/>
      </x:c>
      <x:c r="BN40" s="90" t="str">
        <x:f t="shared" si="208"/>
      </x:c>
      <x:c r="BO40" s="90" t="str">
        <x:f t="shared" si="209"/>
      </x:c>
      <x:c r="BP40" s="90" t="str">
        <x:f t="shared" si="210"/>
      </x:c>
      <x:c r="BQ40" s="90" t="str">
        <x:f t="shared" si="211"/>
      </x:c>
      <x:c r="BR40" s="90" t="str">
        <x:f t="shared" si="212"/>
      </x:c>
      <x:c r="BS40" s="90" t="str">
        <x:f t="shared" si="213"/>
      </x:c>
      <x:c r="BT40" s="90" t="str">
        <x:f t="shared" si="214"/>
      </x:c>
      <x:c r="BU40" s="90" t="str">
        <x:f t="shared" si="215"/>
      </x:c>
      <x:c r="BV40" s="90" t="str">
        <x:f t="shared" si="216"/>
      </x:c>
      <x:c r="BW40" s="90" t="str">
        <x:f t="shared" si="217"/>
      </x:c>
      <x:c r="BX40" s="90" t="str">
        <x:f t="shared" si="218"/>
      </x:c>
      <x:c r="BY40" s="90" t="str">
        <x:f t="shared" si="219"/>
      </x:c>
      <x:c r="BZ40" s="90" t="str">
        <x:f t="shared" si="220"/>
      </x:c>
      <x:c r="CA40" s="90" t="str">
        <x:f t="shared" si="221"/>
      </x:c>
      <x:c r="CB40" s="90" t="str">
        <x:f t="shared" si="222"/>
      </x:c>
      <x:c r="CC40" s="90" t="str">
        <x:f t="shared" si="223"/>
      </x:c>
      <x:c r="CD40" s="90" t="str">
        <x:f t="shared" si="224"/>
      </x:c>
      <x:c r="CE40" s="90" t="str">
        <x:f t="shared" si="225"/>
      </x:c>
      <x:c r="CF40" s="90" t="str">
        <x:f t="shared" si="226"/>
      </x:c>
      <x:c r="CG40" s="90" t="str">
        <x:f t="shared" si="227"/>
      </x:c>
      <x:c r="CH40" s="90" t="str">
        <x:f t="shared" si="228"/>
      </x:c>
      <x:c r="CI40" s="90" t="str">
        <x:f t="shared" si="229"/>
      </x:c>
      <x:c r="CJ40" s="90" t="str">
        <x:f t="shared" si="230"/>
      </x:c>
      <x:c r="CK40" s="90" t="str">
        <x:f t="shared" si="231"/>
      </x:c>
      <x:c r="CL40" s="90" t="str">
        <x:f t="shared" si="232"/>
      </x:c>
      <x:c r="CM40" s="90" t="str">
        <x:f t="shared" si="233"/>
      </x:c>
      <x:c r="CN40" s="90" t="str">
        <x:f t="shared" si="234"/>
      </x:c>
      <x:c r="CO40" s="90" t="str">
        <x:f t="shared" si="235"/>
      </x:c>
      <x:c r="CP40" s="90" t="str">
        <x:f t="shared" si="236"/>
      </x:c>
      <x:c r="CQ40" s="90" t="str">
        <x:f t="shared" si="237"/>
      </x:c>
      <x:c r="CR40" s="90" t="str">
        <x:f t="shared" si="238"/>
      </x:c>
      <x:c r="CS40" s="90" t="str">
        <x:f t="shared" si="239"/>
      </x:c>
      <x:c r="CT40" s="90" t="str">
        <x:f t="shared" si="240"/>
      </x:c>
      <x:c r="CU40" s="90" t="str">
        <x:f t="shared" si="241"/>
      </x:c>
      <x:c r="CV40" s="90" t="str">
        <x:f t="shared" si="242"/>
      </x:c>
      <x:c r="CW40" s="90" t="str">
        <x:f t="shared" si="243"/>
      </x:c>
      <x:c r="CX40" s="90" t="str">
        <x:f t="shared" si="244"/>
      </x:c>
      <x:c r="CY40" s="90">
        <x:f t="shared" si="245"/>
        <x:v>136437.49999999997</x:v>
      </x:c>
      <x:c r="CZ40" s="90">
        <x:f t="shared" si="246"/>
        <x:v>136437.49999999997</x:v>
      </x:c>
      <x:c r="DA40" s="90">
        <x:f t="shared" si="247"/>
        <x:v>136437.49999999997</x:v>
      </x:c>
      <x:c r="DB40" s="90">
        <x:f t="shared" si="248"/>
        <x:v>136437.49999999997</x:v>
      </x:c>
      <x:c r="DC40" s="90">
        <x:f t="shared" si="249"/>
        <x:v>136437.49999999997</x:v>
      </x:c>
      <x:c r="DD40" s="90">
        <x:f t="shared" si="250"/>
        <x:v>136437.49999999997</x:v>
      </x:c>
      <x:c r="DE40" s="90">
        <x:f t="shared" si="251"/>
        <x:v>136437.49999999997</x:v>
      </x:c>
      <x:c r="DF40" s="90">
        <x:f t="shared" si="252"/>
        <x:v>136437.49999999997</x:v>
      </x:c>
      <x:c r="DG40" s="90">
        <x:f t="shared" si="253"/>
        <x:v>136437.49999999997</x:v>
      </x:c>
      <x:c r="DH40" s="90">
        <x:f t="shared" si="254"/>
        <x:v>136437.49999999997</x:v>
      </x:c>
      <x:c r="DI40" s="90">
        <x:f t="shared" si="255"/>
        <x:v>136437.49999999997</x:v>
      </x:c>
      <x:c r="DJ40" s="90">
        <x:f t="shared" si="256"/>
        <x:v>136437.49999999997</x:v>
      </x:c>
      <x:c r="DK40" s="90">
        <x:f t="shared" si="257"/>
        <x:v>136437.49999999997</x:v>
      </x:c>
      <x:c r="DL40" s="90">
        <x:f t="shared" si="258"/>
        <x:v>136437.49999999997</x:v>
      </x:c>
      <x:c r="DM40" s="90">
        <x:f t="shared" si="259"/>
        <x:v>136437.49999999997</x:v>
      </x:c>
      <x:c r="DN40" s="90">
        <x:f t="shared" si="260"/>
        <x:v>136437.49999999997</x:v>
      </x:c>
      <x:c r="DO40" s="90" t="str">
        <x:f t="shared" si="261"/>
      </x:c>
      <x:c r="DP40" s="90" t="str">
        <x:f t="shared" si="262"/>
      </x:c>
      <x:c r="DQ40" s="90" t="str">
        <x:f t="shared" si="263"/>
      </x:c>
      <x:c r="DR40" s="90" t="str">
        <x:f t="shared" si="264"/>
      </x:c>
      <x:c r="DS40" s="90" t="str">
        <x:f t="shared" si="265"/>
      </x:c>
      <x:c r="DT40" s="90" t="str">
        <x:f t="shared" si="266"/>
      </x:c>
      <x:c r="DU40" s="90" t="str">
        <x:f t="shared" si="267"/>
      </x:c>
      <x:c r="DV40" s="90" t="str">
        <x:f t="shared" si="268"/>
      </x:c>
      <x:c r="DW40" s="90" t="str">
        <x:f t="shared" si="269"/>
      </x:c>
      <x:c r="DX40" s="90" t="str">
        <x:f t="shared" si="270"/>
      </x:c>
      <x:c r="DY40" s="90" t="str">
        <x:f t="shared" si="271"/>
      </x:c>
      <x:c r="DZ40" s="90" t="str">
        <x:f t="shared" si="272"/>
      </x:c>
      <x:c r="EA40" s="90" t="str">
        <x:f t="shared" si="273"/>
      </x:c>
      <x:c r="EB40" s="90" t="str">
        <x:f t="shared" si="274"/>
      </x:c>
      <x:c r="EC40" s="90" t="str">
        <x:f t="shared" si="275"/>
      </x:c>
      <x:c r="ED40" s="90" t="str">
        <x:f t="shared" si="276"/>
      </x:c>
      <x:c r="EE40" s="90" t="str">
        <x:f t="shared" si="277"/>
      </x:c>
      <x:c r="EF40" s="90" t="str">
        <x:f t="shared" si="278"/>
      </x:c>
      <x:c r="EG40" s="90" t="str">
        <x:f t="shared" si="279"/>
      </x:c>
      <x:c r="EH40" s="90" t="str">
        <x:f t="shared" si="280"/>
      </x:c>
      <x:c r="EI40" s="90" t="str">
        <x:f t="shared" si="281"/>
      </x:c>
      <x:c r="EJ40" s="90" t="str">
        <x:f t="shared" si="282"/>
      </x:c>
      <x:c r="EK40" s="90" t="str">
        <x:f t="shared" si="283"/>
      </x:c>
      <x:c r="EL40" s="90" t="str">
        <x:f t="shared" si="284"/>
      </x:c>
      <x:c r="EM40" s="90" t="str">
        <x:f t="shared" si="285"/>
      </x:c>
      <x:c r="EN40" s="90" t="str">
        <x:f t="shared" si="286"/>
      </x:c>
      <x:c r="EO40" s="90" t="str">
        <x:f t="shared" si="287"/>
      </x:c>
      <x:c r="EP40" s="90" t="str">
        <x:f t="shared" si="288"/>
      </x:c>
      <x:c r="EQ40" s="90" t="str">
        <x:f t="shared" si="289"/>
      </x:c>
      <x:c r="ER40" s="90" t="str">
        <x:f t="shared" si="290"/>
      </x:c>
      <x:c r="ES40" s="90" t="str">
        <x:f t="shared" si="291"/>
      </x:c>
      <x:c r="ET40" s="90" t="str">
        <x:f t="shared" si="292"/>
      </x:c>
      <x:c r="EU40" s="90" t="str">
        <x:f t="shared" si="293"/>
      </x:c>
      <x:c r="EV40" s="90" t="str">
        <x:f t="shared" si="294"/>
      </x:c>
      <x:c r="EW40" s="90" t="str">
        <x:f t="shared" si="295"/>
      </x:c>
      <x:c r="EX40" s="90" t="str">
        <x:f t="shared" si="296"/>
      </x:c>
      <x:c r="EY40" s="90" t="str">
        <x:f t="shared" si="297"/>
      </x:c>
      <x:c r="EZ40" s="90" t="str">
        <x:f t="shared" si="298"/>
      </x:c>
      <x:c r="FA40" s="90" t="str">
        <x:f t="shared" si="299"/>
      </x:c>
      <x:c r="FB40" t="n">
        <x:f>'07_Presupuesto'!J36-'14_Parametros'!$B$5+1</x:f>
        <x:v>96</x:v>
      </x:c>
      <x:c r="FC40" t="n">
        <x:f>'07_Presupuesto'!K36-'14_Parametros'!$B$5+1</x:f>
        <x:v>111</x:v>
      </x:c>
      <x:c r="FD40">
        <x:f t="shared" si="300"/>
        <x:v>16</x:v>
      </x:c>
    </x:row>
    <x:row r="41" ht="21" customHeight="1">
      <x:c r="B41" s="109" t="str">
        <x:f>'07A_Ppto_Comparado'!K40</x:f>
        <x:v>B.2.1.2</x:v>
      </x:c>
      <x:c r="C41" s="109" t="str">
        <x:f>'07A_Ppto_Comparado'!L40</x:f>
        <x:v>Aislante Térmico Para Cielo</x:v>
      </x:c>
      <x:c r="D41" s="109" t="str">
        <x:f>'07A_Ppto_Comparado'!M40</x:f>
        <x:v>M2</x:v>
      </x:c>
      <x:c r="E41" s="110" t="n">
        <x:f>'07A_Ppto_Comparado'!N40</x:f>
        <x:v>78.61</x:v>
      </x:c>
      <x:c r="F41" s="110" t="n">
        <x:f>'07A_Ppto_Comparado'!O40</x:f>
        <x:v>9875</x:v>
      </x:c>
      <x:c r="G41" s="110" t="n">
        <x:f>'07A_Ppto_Comparado'!P40</x:f>
        <x:v>776273.75</x:v>
      </x:c>
      <x:c r="H41" s="110" t="str">
        <x:f t="shared" si="151"/>
      </x:c>
      <x:c r="I41" s="110" t="str">
        <x:f t="shared" si="301"/>
      </x:c>
      <x:c r="J41" s="110" t="str">
        <x:f t="shared" si="302"/>
      </x:c>
      <x:c r="K41" s="110" t="str">
        <x:f t="shared" si="153"/>
      </x:c>
      <x:c r="L41" s="110" t="str">
        <x:f t="shared" si="154"/>
      </x:c>
      <x:c r="M41" s="110" t="str">
        <x:f t="shared" si="155"/>
      </x:c>
      <x:c r="N41" s="110" t="str">
        <x:f t="shared" si="156"/>
      </x:c>
      <x:c r="O41" s="110" t="str">
        <x:f t="shared" si="157"/>
      </x:c>
      <x:c r="P41" s="110" t="str">
        <x:f t="shared" si="158"/>
      </x:c>
      <x:c r="Q41" s="110" t="str">
        <x:f t="shared" si="159"/>
      </x:c>
      <x:c r="R41" s="110" t="str">
        <x:f t="shared" si="160"/>
      </x:c>
      <x:c r="S41" s="110" t="str">
        <x:f t="shared" si="161"/>
      </x:c>
      <x:c r="T41" s="110" t="str">
        <x:f t="shared" si="162"/>
      </x:c>
      <x:c r="U41" s="110" t="str">
        <x:f t="shared" si="163"/>
      </x:c>
      <x:c r="V41" s="110" t="str">
        <x:f t="shared" si="164"/>
      </x:c>
      <x:c r="W41" s="110" t="str">
        <x:f t="shared" si="165"/>
      </x:c>
      <x:c r="X41" s="110" t="str">
        <x:f t="shared" si="166"/>
      </x:c>
      <x:c r="Y41" s="110" t="str">
        <x:f t="shared" si="167"/>
      </x:c>
      <x:c r="Z41" s="110" t="str">
        <x:f t="shared" si="168"/>
      </x:c>
      <x:c r="AA41" s="110" t="str">
        <x:f t="shared" si="169"/>
      </x:c>
      <x:c r="AB41" s="110" t="str">
        <x:f t="shared" si="170"/>
      </x:c>
      <x:c r="AC41" s="110" t="str">
        <x:f t="shared" si="171"/>
      </x:c>
      <x:c r="AD41" s="110" t="str">
        <x:f t="shared" si="172"/>
      </x:c>
      <x:c r="AE41" s="110" t="str">
        <x:f t="shared" si="173"/>
      </x:c>
      <x:c r="AF41" s="110" t="str">
        <x:f t="shared" si="174"/>
      </x:c>
      <x:c r="AG41" s="110" t="str">
        <x:f t="shared" si="175"/>
      </x:c>
      <x:c r="AH41" s="110" t="str">
        <x:f t="shared" si="176"/>
      </x:c>
      <x:c r="AI41" s="110" t="str">
        <x:f t="shared" si="177"/>
      </x:c>
      <x:c r="AJ41" s="110" t="str">
        <x:f t="shared" si="178"/>
      </x:c>
      <x:c r="AK41" s="110" t="str">
        <x:f t="shared" si="179"/>
      </x:c>
      <x:c r="AL41" s="110" t="str">
        <x:f t="shared" si="180"/>
      </x:c>
      <x:c r="AM41" s="110" t="str">
        <x:f t="shared" si="181"/>
      </x:c>
      <x:c r="AN41" s="110" t="str">
        <x:f t="shared" si="182"/>
      </x:c>
      <x:c r="AO41" s="110" t="str">
        <x:f t="shared" si="183"/>
      </x:c>
      <x:c r="AP41" s="110" t="str">
        <x:f t="shared" si="184"/>
      </x:c>
      <x:c r="AQ41" s="110" t="str">
        <x:f t="shared" si="185"/>
      </x:c>
      <x:c r="AR41" s="110" t="str">
        <x:f t="shared" si="186"/>
      </x:c>
      <x:c r="AS41" s="110" t="str">
        <x:f t="shared" si="187"/>
      </x:c>
      <x:c r="AT41" s="110" t="str">
        <x:f t="shared" si="188"/>
      </x:c>
      <x:c r="AU41" s="110" t="str">
        <x:f t="shared" si="189"/>
      </x:c>
      <x:c r="AV41" s="110" t="str">
        <x:f t="shared" si="190"/>
      </x:c>
      <x:c r="AW41" s="110" t="str">
        <x:f t="shared" si="191"/>
      </x:c>
      <x:c r="AX41" s="110" t="str">
        <x:f t="shared" si="192"/>
      </x:c>
      <x:c r="AY41" s="110" t="str">
        <x:f t="shared" si="193"/>
      </x:c>
      <x:c r="AZ41" s="110" t="str">
        <x:f t="shared" si="194"/>
      </x:c>
      <x:c r="BA41" s="110" t="str">
        <x:f t="shared" si="195"/>
      </x:c>
      <x:c r="BB41" s="110" t="str">
        <x:f t="shared" si="196"/>
      </x:c>
      <x:c r="BC41" s="110" t="str">
        <x:f t="shared" si="197"/>
      </x:c>
      <x:c r="BD41" s="110" t="str">
        <x:f t="shared" si="198"/>
      </x:c>
      <x:c r="BE41" s="110" t="str">
        <x:f t="shared" si="199"/>
      </x:c>
      <x:c r="BF41" s="110" t="str">
        <x:f t="shared" si="200"/>
      </x:c>
      <x:c r="BG41" s="110" t="str">
        <x:f t="shared" si="201"/>
      </x:c>
      <x:c r="BH41" s="110" t="str">
        <x:f t="shared" si="202"/>
      </x:c>
      <x:c r="BI41" s="110" t="str">
        <x:f t="shared" si="203"/>
      </x:c>
      <x:c r="BJ41" s="110" t="str">
        <x:f t="shared" si="204"/>
      </x:c>
      <x:c r="BK41" s="110" t="str">
        <x:f t="shared" si="205"/>
      </x:c>
      <x:c r="BL41" s="110" t="str">
        <x:f t="shared" si="206"/>
      </x:c>
      <x:c r="BM41" s="110" t="str">
        <x:f t="shared" si="207"/>
      </x:c>
      <x:c r="BN41" s="110" t="str">
        <x:f t="shared" si="208"/>
      </x:c>
      <x:c r="BO41" s="110" t="str">
        <x:f t="shared" si="209"/>
      </x:c>
      <x:c r="BP41" s="110" t="str">
        <x:f t="shared" si="210"/>
      </x:c>
      <x:c r="BQ41" s="110" t="str">
        <x:f t="shared" si="211"/>
      </x:c>
      <x:c r="BR41" s="110" t="str">
        <x:f t="shared" si="212"/>
      </x:c>
      <x:c r="BS41" s="110" t="str">
        <x:f t="shared" si="213"/>
      </x:c>
      <x:c r="BT41" s="110" t="str">
        <x:f t="shared" si="214"/>
      </x:c>
      <x:c r="BU41" s="110" t="str">
        <x:f t="shared" si="215"/>
      </x:c>
      <x:c r="BV41" s="110" t="str">
        <x:f t="shared" si="216"/>
      </x:c>
      <x:c r="BW41" s="110" t="str">
        <x:f t="shared" si="217"/>
      </x:c>
      <x:c r="BX41" s="110" t="str">
        <x:f t="shared" si="218"/>
      </x:c>
      <x:c r="BY41" s="110" t="str">
        <x:f t="shared" si="219"/>
      </x:c>
      <x:c r="BZ41" s="110" t="str">
        <x:f t="shared" si="220"/>
      </x:c>
      <x:c r="CA41" s="110" t="str">
        <x:f t="shared" si="221"/>
      </x:c>
      <x:c r="CB41" s="110" t="str">
        <x:f t="shared" si="222"/>
      </x:c>
      <x:c r="CC41" s="110" t="str">
        <x:f t="shared" si="223"/>
      </x:c>
      <x:c r="CD41" s="110" t="str">
        <x:f t="shared" si="224"/>
      </x:c>
      <x:c r="CE41" s="110" t="str">
        <x:f t="shared" si="225"/>
      </x:c>
      <x:c r="CF41" s="110" t="str">
        <x:f t="shared" si="226"/>
      </x:c>
      <x:c r="CG41" s="110" t="str">
        <x:f t="shared" si="227"/>
      </x:c>
      <x:c r="CH41" s="110" t="str">
        <x:f t="shared" si="228"/>
      </x:c>
      <x:c r="CI41" s="110" t="str">
        <x:f t="shared" si="229"/>
      </x:c>
      <x:c r="CJ41" s="110" t="str">
        <x:f t="shared" si="230"/>
      </x:c>
      <x:c r="CK41" s="110" t="str">
        <x:f t="shared" si="231"/>
      </x:c>
      <x:c r="CL41" s="110" t="str">
        <x:f t="shared" si="232"/>
      </x:c>
      <x:c r="CM41" s="110" t="str">
        <x:f t="shared" si="233"/>
      </x:c>
      <x:c r="CN41" s="110" t="str">
        <x:f t="shared" si="234"/>
      </x:c>
      <x:c r="CO41" s="110" t="str">
        <x:f t="shared" si="235"/>
      </x:c>
      <x:c r="CP41" s="110" t="str">
        <x:f t="shared" si="236"/>
      </x:c>
      <x:c r="CQ41" s="110" t="str">
        <x:f t="shared" si="237"/>
      </x:c>
      <x:c r="CR41" s="110" t="str">
        <x:f t="shared" si="238"/>
      </x:c>
      <x:c r="CS41" s="110" t="str">
        <x:f t="shared" si="239"/>
      </x:c>
      <x:c r="CT41" s="110" t="str">
        <x:f t="shared" si="240"/>
      </x:c>
      <x:c r="CU41" s="110" t="str">
        <x:f t="shared" si="241"/>
      </x:c>
      <x:c r="CV41" s="110" t="str">
        <x:f t="shared" si="242"/>
      </x:c>
      <x:c r="CW41" s="110" t="str">
        <x:f t="shared" si="243"/>
      </x:c>
      <x:c r="CX41" s="110" t="str">
        <x:f t="shared" si="244"/>
      </x:c>
      <x:c r="CY41" s="110" t="str">
        <x:f t="shared" si="245"/>
      </x:c>
      <x:c r="CZ41" s="110" t="str">
        <x:f t="shared" si="246"/>
      </x:c>
      <x:c r="DA41" s="110" t="str">
        <x:f t="shared" si="247"/>
      </x:c>
      <x:c r="DB41" s="110" t="str">
        <x:f t="shared" si="248"/>
      </x:c>
      <x:c r="DC41" s="110" t="str">
        <x:f t="shared" si="249"/>
      </x:c>
      <x:c r="DD41" s="110" t="str">
        <x:f t="shared" si="250"/>
      </x:c>
      <x:c r="DE41" s="110" t="str">
        <x:f t="shared" si="251"/>
      </x:c>
      <x:c r="DF41" s="110" t="str">
        <x:f t="shared" si="252"/>
      </x:c>
      <x:c r="DG41" s="110" t="str">
        <x:f t="shared" si="253"/>
      </x:c>
      <x:c r="DH41" s="110" t="str">
        <x:f t="shared" si="254"/>
      </x:c>
      <x:c r="DI41" s="110" t="str">
        <x:f t="shared" si="255"/>
      </x:c>
      <x:c r="DJ41" s="110" t="str">
        <x:f t="shared" si="256"/>
      </x:c>
      <x:c r="DK41" s="110" t="str">
        <x:f t="shared" si="257"/>
      </x:c>
      <x:c r="DL41" s="110" t="str">
        <x:f t="shared" si="258"/>
      </x:c>
      <x:c r="DM41" s="110" t="str">
        <x:f t="shared" si="259"/>
      </x:c>
      <x:c r="DN41" s="110" t="str">
        <x:f t="shared" si="260"/>
      </x:c>
      <x:c r="DO41" s="110">
        <x:f t="shared" si="261"/>
        <x:v>64689.479166666664</x:v>
      </x:c>
      <x:c r="DP41" s="110">
        <x:f t="shared" si="262"/>
        <x:v>64689.479166666664</x:v>
      </x:c>
      <x:c r="DQ41" s="110">
        <x:f t="shared" si="263"/>
        <x:v>64689.479166666664</x:v>
      </x:c>
      <x:c r="DR41" s="110">
        <x:f t="shared" si="264"/>
        <x:v>64689.479166666664</x:v>
      </x:c>
      <x:c r="DS41" s="110">
        <x:f t="shared" si="265"/>
        <x:v>64689.479166666664</x:v>
      </x:c>
      <x:c r="DT41" s="110">
        <x:f t="shared" si="266"/>
        <x:v>64689.479166666664</x:v>
      </x:c>
      <x:c r="DU41" s="110">
        <x:f t="shared" si="267"/>
        <x:v>64689.479166666664</x:v>
      </x:c>
      <x:c r="DV41" s="110">
        <x:f t="shared" si="268"/>
        <x:v>64689.479166666664</x:v>
      </x:c>
      <x:c r="DW41" s="110">
        <x:f t="shared" si="269"/>
        <x:v>64689.479166666664</x:v>
      </x:c>
      <x:c r="DX41" s="110">
        <x:f t="shared" si="270"/>
        <x:v>64689.479166666664</x:v>
      </x:c>
      <x:c r="DY41" s="110">
        <x:f t="shared" si="271"/>
        <x:v>64689.479166666664</x:v>
      </x:c>
      <x:c r="DZ41" s="110">
        <x:f t="shared" si="272"/>
        <x:v>64689.479166666664</x:v>
      </x:c>
      <x:c r="EA41" s="110" t="str">
        <x:f t="shared" si="273"/>
      </x:c>
      <x:c r="EB41" s="110" t="str">
        <x:f t="shared" si="274"/>
      </x:c>
      <x:c r="EC41" s="110" t="str">
        <x:f t="shared" si="275"/>
      </x:c>
      <x:c r="ED41" s="110" t="str">
        <x:f t="shared" si="276"/>
      </x:c>
      <x:c r="EE41" s="110" t="str">
        <x:f t="shared" si="277"/>
      </x:c>
      <x:c r="EF41" s="110" t="str">
        <x:f t="shared" si="278"/>
      </x:c>
      <x:c r="EG41" s="110" t="str">
        <x:f t="shared" si="279"/>
      </x:c>
      <x:c r="EH41" s="110" t="str">
        <x:f t="shared" si="280"/>
      </x:c>
      <x:c r="EI41" s="110" t="str">
        <x:f t="shared" si="281"/>
      </x:c>
      <x:c r="EJ41" s="110" t="str">
        <x:f t="shared" si="282"/>
      </x:c>
      <x:c r="EK41" s="110" t="str">
        <x:f t="shared" si="283"/>
      </x:c>
      <x:c r="EL41" s="110" t="str">
        <x:f t="shared" si="284"/>
      </x:c>
      <x:c r="EM41" s="110" t="str">
        <x:f t="shared" si="285"/>
      </x:c>
      <x:c r="EN41" s="110" t="str">
        <x:f t="shared" si="286"/>
      </x:c>
      <x:c r="EO41" s="110" t="str">
        <x:f t="shared" si="287"/>
      </x:c>
      <x:c r="EP41" s="110" t="str">
        <x:f t="shared" si="288"/>
      </x:c>
      <x:c r="EQ41" s="110" t="str">
        <x:f t="shared" si="289"/>
      </x:c>
      <x:c r="ER41" s="110" t="str">
        <x:f t="shared" si="290"/>
      </x:c>
      <x:c r="ES41" s="110" t="str">
        <x:f t="shared" si="291"/>
      </x:c>
      <x:c r="ET41" s="110" t="str">
        <x:f t="shared" si="292"/>
      </x:c>
      <x:c r="EU41" s="110" t="str">
        <x:f t="shared" si="293"/>
      </x:c>
      <x:c r="EV41" s="110" t="str">
        <x:f t="shared" si="294"/>
      </x:c>
      <x:c r="EW41" s="110" t="str">
        <x:f t="shared" si="295"/>
      </x:c>
      <x:c r="EX41" s="110" t="str">
        <x:f t="shared" si="296"/>
      </x:c>
      <x:c r="EY41" s="110" t="str">
        <x:f t="shared" si="297"/>
      </x:c>
      <x:c r="EZ41" s="110" t="str">
        <x:f t="shared" si="298"/>
      </x:c>
      <x:c r="FA41" s="110" t="str">
        <x:f t="shared" si="299"/>
      </x:c>
      <x:c r="FB41" t="n">
        <x:f>'07_Presupuesto'!J37-'14_Parametros'!$B$5+1</x:f>
        <x:v>112</x:v>
      </x:c>
      <x:c r="FC41" t="n">
        <x:f>'07_Presupuesto'!K37-'14_Parametros'!$B$5+1</x:f>
        <x:v>123</x:v>
      </x:c>
      <x:c r="FD41">
        <x:f t="shared" si="300"/>
        <x:v>12</x:v>
      </x:c>
    </x:row>
    <x:row r="42" ht="21" customHeight="1">
      <x:c r="B42" t="str">
        <x:f>'07A_Ppto_Comparado'!K41</x:f>
        <x:v>B.2.1.3</x:v>
      </x:c>
      <x:c r="C42" t="str">
        <x:f>'07A_Ppto_Comparado'!L41</x:f>
        <x:v>Impermeabilización Bajo Pavimentos</x:v>
      </x:c>
      <x:c r="D42" t="str">
        <x:f>'07A_Ppto_Comparado'!M41</x:f>
        <x:v>M2</x:v>
      </x:c>
      <x:c r="E42" s="90" t="n">
        <x:f>'07A_Ppto_Comparado'!N41</x:f>
        <x:v>85</x:v>
      </x:c>
      <x:c r="F42" s="90" t="n">
        <x:f>'07A_Ppto_Comparado'!O41</x:f>
        <x:v>9249.999999999998</x:v>
      </x:c>
      <x:c r="G42" s="90" t="n">
        <x:f>'07A_Ppto_Comparado'!P41</x:f>
        <x:v>786249.9999999999</x:v>
      </x:c>
      <x:c r="H42" s="90" t="str">
        <x:f t="shared" si="151"/>
      </x:c>
      <x:c r="I42" s="90" t="str">
        <x:f t="shared" si="301"/>
      </x:c>
      <x:c r="J42" s="90" t="str">
        <x:f t="shared" si="302"/>
      </x:c>
      <x:c r="K42" s="90" t="str">
        <x:f t="shared" si="153"/>
      </x:c>
      <x:c r="L42" s="90" t="str">
        <x:f t="shared" si="154"/>
      </x:c>
      <x:c r="M42" s="90" t="str">
        <x:f t="shared" si="155"/>
      </x:c>
      <x:c r="N42" s="90" t="str">
        <x:f t="shared" si="156"/>
      </x:c>
      <x:c r="O42" s="90" t="str">
        <x:f t="shared" si="157"/>
      </x:c>
      <x:c r="P42" s="90" t="str">
        <x:f t="shared" si="158"/>
      </x:c>
      <x:c r="Q42" s="90" t="str">
        <x:f t="shared" si="159"/>
      </x:c>
      <x:c r="R42" s="90" t="str">
        <x:f t="shared" si="160"/>
      </x:c>
      <x:c r="S42" s="90" t="str">
        <x:f t="shared" si="161"/>
      </x:c>
      <x:c r="T42" s="90" t="str">
        <x:f t="shared" si="162"/>
      </x:c>
      <x:c r="U42" s="90" t="str">
        <x:f t="shared" si="163"/>
      </x:c>
      <x:c r="V42" s="90" t="str">
        <x:f t="shared" si="164"/>
      </x:c>
      <x:c r="W42" s="90" t="str">
        <x:f t="shared" si="165"/>
      </x:c>
      <x:c r="X42" s="90" t="str">
        <x:f t="shared" si="166"/>
      </x:c>
      <x:c r="Y42" s="90" t="str">
        <x:f t="shared" si="167"/>
      </x:c>
      <x:c r="Z42" s="90" t="str">
        <x:f t="shared" si="168"/>
      </x:c>
      <x:c r="AA42" s="90" t="str">
        <x:f t="shared" si="169"/>
      </x:c>
      <x:c r="AB42" s="90" t="str">
        <x:f t="shared" si="170"/>
      </x:c>
      <x:c r="AC42" s="90" t="str">
        <x:f t="shared" si="171"/>
      </x:c>
      <x:c r="AD42" s="90" t="str">
        <x:f t="shared" si="172"/>
      </x:c>
      <x:c r="AE42" s="90" t="str">
        <x:f t="shared" si="173"/>
      </x:c>
      <x:c r="AF42" s="90" t="str">
        <x:f t="shared" si="174"/>
      </x:c>
      <x:c r="AG42" s="90" t="str">
        <x:f t="shared" si="175"/>
      </x:c>
      <x:c r="AH42" s="90" t="str">
        <x:f t="shared" si="176"/>
      </x:c>
      <x:c r="AI42" s="90" t="str">
        <x:f t="shared" si="177"/>
      </x:c>
      <x:c r="AJ42" s="90" t="str">
        <x:f t="shared" si="178"/>
      </x:c>
      <x:c r="AK42" s="90" t="str">
        <x:f t="shared" si="179"/>
      </x:c>
      <x:c r="AL42" s="90" t="str">
        <x:f t="shared" si="180"/>
      </x:c>
      <x:c r="AM42" s="90" t="str">
        <x:f t="shared" si="181"/>
      </x:c>
      <x:c r="AN42" s="90" t="str">
        <x:f t="shared" si="182"/>
      </x:c>
      <x:c r="AO42" s="90" t="str">
        <x:f t="shared" si="183"/>
      </x:c>
      <x:c r="AP42" s="90" t="str">
        <x:f t="shared" si="184"/>
      </x:c>
      <x:c r="AQ42" s="90" t="str">
        <x:f t="shared" si="185"/>
      </x:c>
      <x:c r="AR42" s="90" t="str">
        <x:f t="shared" si="186"/>
      </x:c>
      <x:c r="AS42" s="90" t="str">
        <x:f t="shared" si="187"/>
      </x:c>
      <x:c r="AT42" s="90" t="str">
        <x:f t="shared" si="188"/>
      </x:c>
      <x:c r="AU42" s="90" t="str">
        <x:f t="shared" si="189"/>
      </x:c>
      <x:c r="AV42" s="90" t="str">
        <x:f t="shared" si="190"/>
      </x:c>
      <x:c r="AW42" s="90" t="str">
        <x:f t="shared" si="191"/>
      </x:c>
      <x:c r="AX42" s="90" t="str">
        <x:f t="shared" si="192"/>
      </x:c>
      <x:c r="AY42" s="90" t="str">
        <x:f t="shared" si="193"/>
      </x:c>
      <x:c r="AZ42" s="90" t="str">
        <x:f t="shared" si="194"/>
      </x:c>
      <x:c r="BA42" s="90" t="str">
        <x:f t="shared" si="195"/>
      </x:c>
      <x:c r="BB42" s="90" t="str">
        <x:f t="shared" si="196"/>
      </x:c>
      <x:c r="BC42" s="90" t="str">
        <x:f t="shared" si="197"/>
      </x:c>
      <x:c r="BD42" s="90" t="str">
        <x:f t="shared" si="198"/>
      </x:c>
      <x:c r="BE42" s="90" t="str">
        <x:f t="shared" si="199"/>
      </x:c>
      <x:c r="BF42" s="90" t="str">
        <x:f t="shared" si="200"/>
      </x:c>
      <x:c r="BG42" s="90" t="str">
        <x:f t="shared" si="201"/>
      </x:c>
      <x:c r="BH42" s="90" t="str">
        <x:f t="shared" si="202"/>
      </x:c>
      <x:c r="BI42" s="90" t="str">
        <x:f t="shared" si="203"/>
      </x:c>
      <x:c r="BJ42" s="90" t="str">
        <x:f t="shared" si="204"/>
      </x:c>
      <x:c r="BK42" s="90" t="str">
        <x:f t="shared" si="205"/>
      </x:c>
      <x:c r="BL42" s="90" t="str">
        <x:f t="shared" si="206"/>
      </x:c>
      <x:c r="BM42" s="90" t="str">
        <x:f t="shared" si="207"/>
      </x:c>
      <x:c r="BN42" s="90" t="str">
        <x:f t="shared" si="208"/>
      </x:c>
      <x:c r="BO42" s="90" t="str">
        <x:f t="shared" si="209"/>
      </x:c>
      <x:c r="BP42" s="90" t="str">
        <x:f t="shared" si="210"/>
      </x:c>
      <x:c r="BQ42" s="90" t="str">
        <x:f t="shared" si="211"/>
      </x:c>
      <x:c r="BR42" s="90" t="str">
        <x:f t="shared" si="212"/>
      </x:c>
      <x:c r="BS42" s="90" t="str">
        <x:f t="shared" si="213"/>
      </x:c>
      <x:c r="BT42" s="90" t="str">
        <x:f t="shared" si="214"/>
      </x:c>
      <x:c r="BU42" s="90" t="str">
        <x:f t="shared" si="215"/>
      </x:c>
      <x:c r="BV42" s="90" t="str">
        <x:f t="shared" si="216"/>
      </x:c>
      <x:c r="BW42" s="90" t="str">
        <x:f t="shared" si="217"/>
      </x:c>
      <x:c r="BX42" s="90" t="str">
        <x:f t="shared" si="218"/>
      </x:c>
      <x:c r="BY42" s="90" t="str">
        <x:f t="shared" si="219"/>
      </x:c>
      <x:c r="BZ42" s="90" t="str">
        <x:f t="shared" si="220"/>
      </x:c>
      <x:c r="CA42" s="90" t="str">
        <x:f t="shared" si="221"/>
      </x:c>
      <x:c r="CB42" s="90" t="str">
        <x:f t="shared" si="222"/>
      </x:c>
      <x:c r="CC42" s="90" t="str">
        <x:f t="shared" si="223"/>
      </x:c>
      <x:c r="CD42" s="90" t="str">
        <x:f t="shared" si="224"/>
      </x:c>
      <x:c r="CE42" s="90" t="str">
        <x:f t="shared" si="225"/>
      </x:c>
      <x:c r="CF42" s="90" t="str">
        <x:f t="shared" si="226"/>
      </x:c>
      <x:c r="CG42" s="90" t="str">
        <x:f t="shared" si="227"/>
      </x:c>
      <x:c r="CH42" s="90" t="str">
        <x:f t="shared" si="228"/>
      </x:c>
      <x:c r="CI42" s="90" t="str">
        <x:f t="shared" si="229"/>
      </x:c>
      <x:c r="CJ42" s="90" t="str">
        <x:f t="shared" si="230"/>
      </x:c>
      <x:c r="CK42" s="90" t="str">
        <x:f t="shared" si="231"/>
      </x:c>
      <x:c r="CL42" s="90" t="str">
        <x:f t="shared" si="232"/>
      </x:c>
      <x:c r="CM42" s="90" t="str">
        <x:f t="shared" si="233"/>
      </x:c>
      <x:c r="CN42" s="90" t="str">
        <x:f t="shared" si="234"/>
      </x:c>
      <x:c r="CO42" s="90" t="str">
        <x:f t="shared" si="235"/>
      </x:c>
      <x:c r="CP42" s="90" t="str">
        <x:f t="shared" si="236"/>
      </x:c>
      <x:c r="CQ42" s="90" t="str">
        <x:f t="shared" si="237"/>
      </x:c>
      <x:c r="CR42" s="90" t="str">
        <x:f t="shared" si="238"/>
      </x:c>
      <x:c r="CS42" s="90" t="str">
        <x:f t="shared" si="239"/>
      </x:c>
      <x:c r="CT42" s="90" t="str">
        <x:f t="shared" si="240"/>
      </x:c>
      <x:c r="CU42" s="90" t="str">
        <x:f t="shared" si="241"/>
      </x:c>
      <x:c r="CV42" s="90" t="str">
        <x:f t="shared" si="242"/>
      </x:c>
      <x:c r="CW42" s="90" t="str">
        <x:f t="shared" si="243"/>
      </x:c>
      <x:c r="CX42" s="90" t="str">
        <x:f t="shared" si="244"/>
      </x:c>
      <x:c r="CY42" s="90" t="str">
        <x:f t="shared" si="245"/>
      </x:c>
      <x:c r="CZ42" s="90" t="str">
        <x:f t="shared" si="246"/>
      </x:c>
      <x:c r="DA42" s="90" t="str">
        <x:f t="shared" si="247"/>
      </x:c>
      <x:c r="DB42" s="90" t="str">
        <x:f t="shared" si="248"/>
      </x:c>
      <x:c r="DC42" s="90" t="str">
        <x:f t="shared" si="249"/>
      </x:c>
      <x:c r="DD42" s="90" t="str">
        <x:f t="shared" si="250"/>
      </x:c>
      <x:c r="DE42" s="90" t="str">
        <x:f t="shared" si="251"/>
      </x:c>
      <x:c r="DF42" s="90" t="str">
        <x:f t="shared" si="252"/>
      </x:c>
      <x:c r="DG42" s="90" t="str">
        <x:f t="shared" si="253"/>
      </x:c>
      <x:c r="DH42" s="90" t="str">
        <x:f t="shared" si="254"/>
      </x:c>
      <x:c r="DI42" s="90" t="str">
        <x:f t="shared" si="255"/>
      </x:c>
      <x:c r="DJ42" s="90" t="str">
        <x:f t="shared" si="256"/>
      </x:c>
      <x:c r="DK42" s="90" t="str">
        <x:f t="shared" si="257"/>
      </x:c>
      <x:c r="DL42" s="90" t="str">
        <x:f t="shared" si="258"/>
      </x:c>
      <x:c r="DM42" s="90" t="str">
        <x:f t="shared" si="259"/>
      </x:c>
      <x:c r="DN42" s="90" t="str">
        <x:f t="shared" si="260"/>
      </x:c>
      <x:c r="DO42" s="90">
        <x:f t="shared" si="261"/>
        <x:v>78624.999999999985</x:v>
      </x:c>
      <x:c r="DP42" s="90">
        <x:f t="shared" si="262"/>
        <x:v>78624.999999999985</x:v>
      </x:c>
      <x:c r="DQ42" s="90">
        <x:f t="shared" si="263"/>
        <x:v>78624.999999999985</x:v>
      </x:c>
      <x:c r="DR42" s="90">
        <x:f t="shared" si="264"/>
        <x:v>78624.999999999985</x:v>
      </x:c>
      <x:c r="DS42" s="90">
        <x:f t="shared" si="265"/>
        <x:v>78624.999999999985</x:v>
      </x:c>
      <x:c r="DT42" s="90">
        <x:f t="shared" si="266"/>
        <x:v>78624.999999999985</x:v>
      </x:c>
      <x:c r="DU42" s="90">
        <x:f t="shared" si="267"/>
        <x:v>78624.999999999985</x:v>
      </x:c>
      <x:c r="DV42" s="90">
        <x:f t="shared" si="268"/>
        <x:v>78624.999999999985</x:v>
      </x:c>
      <x:c r="DW42" s="90">
        <x:f t="shared" si="269"/>
        <x:v>78624.999999999985</x:v>
      </x:c>
      <x:c r="DX42" s="90">
        <x:f t="shared" si="270"/>
        <x:v>78624.999999999985</x:v>
      </x:c>
      <x:c r="DY42" s="90" t="str">
        <x:f t="shared" si="271"/>
      </x:c>
      <x:c r="DZ42" s="90" t="str">
        <x:f t="shared" si="272"/>
      </x:c>
      <x:c r="EA42" s="90" t="str">
        <x:f t="shared" si="273"/>
      </x:c>
      <x:c r="EB42" s="90" t="str">
        <x:f t="shared" si="274"/>
      </x:c>
      <x:c r="EC42" s="90" t="str">
        <x:f t="shared" si="275"/>
      </x:c>
      <x:c r="ED42" s="90" t="str">
        <x:f t="shared" si="276"/>
      </x:c>
      <x:c r="EE42" s="90" t="str">
        <x:f t="shared" si="277"/>
      </x:c>
      <x:c r="EF42" s="90" t="str">
        <x:f t="shared" si="278"/>
      </x:c>
      <x:c r="EG42" s="90" t="str">
        <x:f t="shared" si="279"/>
      </x:c>
      <x:c r="EH42" s="90" t="str">
        <x:f t="shared" si="280"/>
      </x:c>
      <x:c r="EI42" s="90" t="str">
        <x:f t="shared" si="281"/>
      </x:c>
      <x:c r="EJ42" s="90" t="str">
        <x:f t="shared" si="282"/>
      </x:c>
      <x:c r="EK42" s="90" t="str">
        <x:f t="shared" si="283"/>
      </x:c>
      <x:c r="EL42" s="90" t="str">
        <x:f t="shared" si="284"/>
      </x:c>
      <x:c r="EM42" s="90" t="str">
        <x:f t="shared" si="285"/>
      </x:c>
      <x:c r="EN42" s="90" t="str">
        <x:f t="shared" si="286"/>
      </x:c>
      <x:c r="EO42" s="90" t="str">
        <x:f t="shared" si="287"/>
      </x:c>
      <x:c r="EP42" s="90" t="str">
        <x:f t="shared" si="288"/>
      </x:c>
      <x:c r="EQ42" s="90" t="str">
        <x:f t="shared" si="289"/>
      </x:c>
      <x:c r="ER42" s="90" t="str">
        <x:f t="shared" si="290"/>
      </x:c>
      <x:c r="ES42" s="90" t="str">
        <x:f t="shared" si="291"/>
      </x:c>
      <x:c r="ET42" s="90" t="str">
        <x:f t="shared" si="292"/>
      </x:c>
      <x:c r="EU42" s="90" t="str">
        <x:f t="shared" si="293"/>
      </x:c>
      <x:c r="EV42" s="90" t="str">
        <x:f t="shared" si="294"/>
      </x:c>
      <x:c r="EW42" s="90" t="str">
        <x:f t="shared" si="295"/>
      </x:c>
      <x:c r="EX42" s="90" t="str">
        <x:f t="shared" si="296"/>
      </x:c>
      <x:c r="EY42" s="90" t="str">
        <x:f t="shared" si="297"/>
      </x:c>
      <x:c r="EZ42" s="90" t="str">
        <x:f t="shared" si="298"/>
      </x:c>
      <x:c r="FA42" s="90" t="str">
        <x:f t="shared" si="299"/>
      </x:c>
      <x:c r="FB42" t="n">
        <x:f>'07_Presupuesto'!J38-'14_Parametros'!$B$5+1</x:f>
        <x:v>112</x:v>
      </x:c>
      <x:c r="FC42" t="n">
        <x:f>'07_Presupuesto'!K38-'14_Parametros'!$B$5+1</x:f>
        <x:v>121</x:v>
      </x:c>
      <x:c r="FD42">
        <x:f t="shared" si="300"/>
        <x:v>10</x:v>
      </x:c>
    </x:row>
    <x:row r="43" ht="21" customHeight="1">
      <x:c r="B43" s="109" t="str">
        <x:f>'07A_Ppto_Comparado'!K42</x:f>
        <x:v>B.2.2/a)</x:v>
      </x:c>
      <x:c r="C43" s="109" t="str">
        <x:f>'07A_Ppto_Comparado'!L42</x:f>
        <x:v>Yeso Cartón RH</x:v>
      </x:c>
      <x:c r="D43" s="109" t="str">
        <x:f>'07A_Ppto_Comparado'!M42</x:f>
        <x:v>M2</x:v>
      </x:c>
      <x:c r="E43" s="110" t="n">
        <x:f>'07A_Ppto_Comparado'!N42</x:f>
        <x:v>34</x:v>
      </x:c>
      <x:c r="F43" s="110" t="n">
        <x:f>'07A_Ppto_Comparado'!O42</x:f>
        <x:v>24374.999999999996</x:v>
      </x:c>
      <x:c r="G43" s="110" t="n">
        <x:f>'07A_Ppto_Comparado'!P42</x:f>
        <x:v>828749.9999999999</x:v>
      </x:c>
      <x:c r="H43" s="110" t="str">
        <x:f t="shared" si="151"/>
      </x:c>
      <x:c r="I43" s="110" t="str">
        <x:f t="shared" si="301"/>
      </x:c>
      <x:c r="J43" s="110" t="str">
        <x:f t="shared" si="302"/>
      </x:c>
      <x:c r="K43" s="110" t="str">
        <x:f t="shared" si="153"/>
      </x:c>
      <x:c r="L43" s="110" t="str">
        <x:f t="shared" si="154"/>
      </x:c>
      <x:c r="M43" s="110" t="str">
        <x:f t="shared" si="155"/>
      </x:c>
      <x:c r="N43" s="110" t="str">
        <x:f t="shared" si="156"/>
      </x:c>
      <x:c r="O43" s="110" t="str">
        <x:f t="shared" si="157"/>
      </x:c>
      <x:c r="P43" s="110" t="str">
        <x:f t="shared" si="158"/>
      </x:c>
      <x:c r="Q43" s="110" t="str">
        <x:f t="shared" si="159"/>
      </x:c>
      <x:c r="R43" s="110" t="str">
        <x:f t="shared" si="160"/>
      </x:c>
      <x:c r="S43" s="110" t="str">
        <x:f t="shared" si="161"/>
      </x:c>
      <x:c r="T43" s="110" t="str">
        <x:f t="shared" si="162"/>
      </x:c>
      <x:c r="U43" s="110" t="str">
        <x:f t="shared" si="163"/>
      </x:c>
      <x:c r="V43" s="110" t="str">
        <x:f t="shared" si="164"/>
      </x:c>
      <x:c r="W43" s="110" t="str">
        <x:f t="shared" si="165"/>
      </x:c>
      <x:c r="X43" s="110" t="str">
        <x:f t="shared" si="166"/>
      </x:c>
      <x:c r="Y43" s="110" t="str">
        <x:f t="shared" si="167"/>
      </x:c>
      <x:c r="Z43" s="110" t="str">
        <x:f t="shared" si="168"/>
      </x:c>
      <x:c r="AA43" s="110" t="str">
        <x:f t="shared" si="169"/>
      </x:c>
      <x:c r="AB43" s="110" t="str">
        <x:f t="shared" si="170"/>
      </x:c>
      <x:c r="AC43" s="110" t="str">
        <x:f t="shared" si="171"/>
      </x:c>
      <x:c r="AD43" s="110" t="str">
        <x:f t="shared" si="172"/>
      </x:c>
      <x:c r="AE43" s="110" t="str">
        <x:f t="shared" si="173"/>
      </x:c>
      <x:c r="AF43" s="110" t="str">
        <x:f t="shared" si="174"/>
      </x:c>
      <x:c r="AG43" s="110" t="str">
        <x:f t="shared" si="175"/>
      </x:c>
      <x:c r="AH43" s="110" t="str">
        <x:f t="shared" si="176"/>
      </x:c>
      <x:c r="AI43" s="110" t="str">
        <x:f t="shared" si="177"/>
      </x:c>
      <x:c r="AJ43" s="110" t="str">
        <x:f t="shared" si="178"/>
      </x:c>
      <x:c r="AK43" s="110" t="str">
        <x:f t="shared" si="179"/>
      </x:c>
      <x:c r="AL43" s="110" t="str">
        <x:f t="shared" si="180"/>
      </x:c>
      <x:c r="AM43" s="110" t="str">
        <x:f t="shared" si="181"/>
      </x:c>
      <x:c r="AN43" s="110" t="str">
        <x:f t="shared" si="182"/>
      </x:c>
      <x:c r="AO43" s="110" t="str">
        <x:f t="shared" si="183"/>
      </x:c>
      <x:c r="AP43" s="110" t="str">
        <x:f t="shared" si="184"/>
      </x:c>
      <x:c r="AQ43" s="110" t="str">
        <x:f t="shared" si="185"/>
      </x:c>
      <x:c r="AR43" s="110" t="str">
        <x:f t="shared" si="186"/>
      </x:c>
      <x:c r="AS43" s="110" t="str">
        <x:f t="shared" si="187"/>
      </x:c>
      <x:c r="AT43" s="110" t="str">
        <x:f t="shared" si="188"/>
      </x:c>
      <x:c r="AU43" s="110" t="str">
        <x:f t="shared" si="189"/>
      </x:c>
      <x:c r="AV43" s="110" t="str">
        <x:f t="shared" si="190"/>
      </x:c>
      <x:c r="AW43" s="110" t="str">
        <x:f t="shared" si="191"/>
      </x:c>
      <x:c r="AX43" s="110" t="str">
        <x:f t="shared" si="192"/>
      </x:c>
      <x:c r="AY43" s="110" t="str">
        <x:f t="shared" si="193"/>
      </x:c>
      <x:c r="AZ43" s="110" t="str">
        <x:f t="shared" si="194"/>
      </x:c>
      <x:c r="BA43" s="110" t="str">
        <x:f t="shared" si="195"/>
      </x:c>
      <x:c r="BB43" s="110" t="str">
        <x:f t="shared" si="196"/>
      </x:c>
      <x:c r="BC43" s="110" t="str">
        <x:f t="shared" si="197"/>
      </x:c>
      <x:c r="BD43" s="110" t="str">
        <x:f t="shared" si="198"/>
      </x:c>
      <x:c r="BE43" s="110" t="str">
        <x:f t="shared" si="199"/>
      </x:c>
      <x:c r="BF43" s="110" t="str">
        <x:f t="shared" si="200"/>
      </x:c>
      <x:c r="BG43" s="110" t="str">
        <x:f t="shared" si="201"/>
      </x:c>
      <x:c r="BH43" s="110" t="str">
        <x:f t="shared" si="202"/>
      </x:c>
      <x:c r="BI43" s="110" t="str">
        <x:f t="shared" si="203"/>
      </x:c>
      <x:c r="BJ43" s="110" t="str">
        <x:f t="shared" si="204"/>
      </x:c>
      <x:c r="BK43" s="110" t="str">
        <x:f t="shared" si="205"/>
      </x:c>
      <x:c r="BL43" s="110" t="str">
        <x:f t="shared" si="206"/>
      </x:c>
      <x:c r="BM43" s="110" t="str">
        <x:f t="shared" si="207"/>
      </x:c>
      <x:c r="BN43" s="110" t="str">
        <x:f t="shared" si="208"/>
      </x:c>
      <x:c r="BO43" s="110" t="str">
        <x:f t="shared" si="209"/>
      </x:c>
      <x:c r="BP43" s="110" t="str">
        <x:f t="shared" si="210"/>
      </x:c>
      <x:c r="BQ43" s="110" t="str">
        <x:f t="shared" si="211"/>
      </x:c>
      <x:c r="BR43" s="110" t="str">
        <x:f t="shared" si="212"/>
      </x:c>
      <x:c r="BS43" s="110" t="str">
        <x:f t="shared" si="213"/>
      </x:c>
      <x:c r="BT43" s="110" t="str">
        <x:f t="shared" si="214"/>
      </x:c>
      <x:c r="BU43" s="110" t="str">
        <x:f t="shared" si="215"/>
      </x:c>
      <x:c r="BV43" s="110" t="str">
        <x:f t="shared" si="216"/>
      </x:c>
      <x:c r="BW43" s="110" t="str">
        <x:f t="shared" si="217"/>
      </x:c>
      <x:c r="BX43" s="110" t="str">
        <x:f t="shared" si="218"/>
      </x:c>
      <x:c r="BY43" s="110" t="str">
        <x:f t="shared" si="219"/>
      </x:c>
      <x:c r="BZ43" s="110" t="str">
        <x:f t="shared" si="220"/>
      </x:c>
      <x:c r="CA43" s="110" t="str">
        <x:f t="shared" si="221"/>
      </x:c>
      <x:c r="CB43" s="110" t="str">
        <x:f t="shared" si="222"/>
      </x:c>
      <x:c r="CC43" s="110" t="str">
        <x:f t="shared" si="223"/>
      </x:c>
      <x:c r="CD43" s="110" t="str">
        <x:f t="shared" si="224"/>
      </x:c>
      <x:c r="CE43" s="110" t="str">
        <x:f t="shared" si="225"/>
      </x:c>
      <x:c r="CF43" s="110" t="str">
        <x:f t="shared" si="226"/>
      </x:c>
      <x:c r="CG43" s="110" t="str">
        <x:f t="shared" si="227"/>
      </x:c>
      <x:c r="CH43" s="110" t="str">
        <x:f t="shared" si="228"/>
      </x:c>
      <x:c r="CI43" s="110" t="str">
        <x:f t="shared" si="229"/>
      </x:c>
      <x:c r="CJ43" s="110" t="str">
        <x:f t="shared" si="230"/>
      </x:c>
      <x:c r="CK43" s="110" t="str">
        <x:f t="shared" si="231"/>
      </x:c>
      <x:c r="CL43" s="110" t="str">
        <x:f t="shared" si="232"/>
      </x:c>
      <x:c r="CM43" s="110" t="str">
        <x:f t="shared" si="233"/>
      </x:c>
      <x:c r="CN43" s="110" t="str">
        <x:f t="shared" si="234"/>
      </x:c>
      <x:c r="CO43" s="110" t="str">
        <x:f t="shared" si="235"/>
      </x:c>
      <x:c r="CP43" s="110" t="str">
        <x:f t="shared" si="236"/>
      </x:c>
      <x:c r="CQ43" s="110" t="str">
        <x:f t="shared" si="237"/>
      </x:c>
      <x:c r="CR43" s="110" t="str">
        <x:f t="shared" si="238"/>
      </x:c>
      <x:c r="CS43" s="110" t="str">
        <x:f t="shared" si="239"/>
      </x:c>
      <x:c r="CT43" s="110" t="str">
        <x:f t="shared" si="240"/>
      </x:c>
      <x:c r="CU43" s="110" t="str">
        <x:f t="shared" si="241"/>
      </x:c>
      <x:c r="CV43" s="110" t="str">
        <x:f t="shared" si="242"/>
      </x:c>
      <x:c r="CW43" s="110" t="str">
        <x:f t="shared" si="243"/>
      </x:c>
      <x:c r="CX43" s="110" t="str">
        <x:f t="shared" si="244"/>
      </x:c>
      <x:c r="CY43" s="110" t="str">
        <x:f t="shared" si="245"/>
      </x:c>
      <x:c r="CZ43" s="110" t="str">
        <x:f t="shared" si="246"/>
      </x:c>
      <x:c r="DA43" s="110" t="str">
        <x:f t="shared" si="247"/>
      </x:c>
      <x:c r="DB43" s="110" t="str">
        <x:f t="shared" si="248"/>
      </x:c>
      <x:c r="DC43" s="110" t="str">
        <x:f t="shared" si="249"/>
      </x:c>
      <x:c r="DD43" s="110" t="str">
        <x:f t="shared" si="250"/>
      </x:c>
      <x:c r="DE43" s="110" t="str">
        <x:f t="shared" si="251"/>
      </x:c>
      <x:c r="DF43" s="110" t="str">
        <x:f t="shared" si="252"/>
      </x:c>
      <x:c r="DG43" s="110" t="str">
        <x:f t="shared" si="253"/>
      </x:c>
      <x:c r="DH43" s="110" t="str">
        <x:f t="shared" si="254"/>
      </x:c>
      <x:c r="DI43" s="110" t="str">
        <x:f t="shared" si="255"/>
      </x:c>
      <x:c r="DJ43" s="110" t="str">
        <x:f t="shared" si="256"/>
      </x:c>
      <x:c r="DK43" s="110" t="str">
        <x:f t="shared" si="257"/>
      </x:c>
      <x:c r="DL43" s="110" t="str">
        <x:f t="shared" si="258"/>
      </x:c>
      <x:c r="DM43" s="110" t="str">
        <x:f t="shared" si="259"/>
      </x:c>
      <x:c r="DN43" s="110" t="str">
        <x:f t="shared" si="260"/>
      </x:c>
      <x:c r="DO43" s="110">
        <x:f t="shared" si="261"/>
        <x:v>69062.499999999985</x:v>
      </x:c>
      <x:c r="DP43" s="110">
        <x:f t="shared" si="262"/>
        <x:v>69062.499999999985</x:v>
      </x:c>
      <x:c r="DQ43" s="110">
        <x:f t="shared" si="263"/>
        <x:v>69062.499999999985</x:v>
      </x:c>
      <x:c r="DR43" s="110">
        <x:f t="shared" si="264"/>
        <x:v>69062.499999999985</x:v>
      </x:c>
      <x:c r="DS43" s="110">
        <x:f t="shared" si="265"/>
        <x:v>69062.499999999985</x:v>
      </x:c>
      <x:c r="DT43" s="110">
        <x:f t="shared" si="266"/>
        <x:v>69062.499999999985</x:v>
      </x:c>
      <x:c r="DU43" s="110">
        <x:f t="shared" si="267"/>
        <x:v>69062.499999999985</x:v>
      </x:c>
      <x:c r="DV43" s="110">
        <x:f t="shared" si="268"/>
        <x:v>69062.499999999985</x:v>
      </x:c>
      <x:c r="DW43" s="110">
        <x:f t="shared" si="269"/>
        <x:v>69062.499999999985</x:v>
      </x:c>
      <x:c r="DX43" s="110">
        <x:f t="shared" si="270"/>
        <x:v>69062.499999999985</x:v>
      </x:c>
      <x:c r="DY43" s="110">
        <x:f t="shared" si="271"/>
        <x:v>69062.499999999985</x:v>
      </x:c>
      <x:c r="DZ43" s="110">
        <x:f t="shared" si="272"/>
        <x:v>69062.499999999985</x:v>
      </x:c>
      <x:c r="EA43" s="110" t="str">
        <x:f t="shared" si="273"/>
      </x:c>
      <x:c r="EB43" s="110" t="str">
        <x:f t="shared" si="274"/>
      </x:c>
      <x:c r="EC43" s="110" t="str">
        <x:f t="shared" si="275"/>
      </x:c>
      <x:c r="ED43" s="110" t="str">
        <x:f t="shared" si="276"/>
      </x:c>
      <x:c r="EE43" s="110" t="str">
        <x:f t="shared" si="277"/>
      </x:c>
      <x:c r="EF43" s="110" t="str">
        <x:f t="shared" si="278"/>
      </x:c>
      <x:c r="EG43" s="110" t="str">
        <x:f t="shared" si="279"/>
      </x:c>
      <x:c r="EH43" s="110" t="str">
        <x:f t="shared" si="280"/>
      </x:c>
      <x:c r="EI43" s="110" t="str">
        <x:f t="shared" si="281"/>
      </x:c>
      <x:c r="EJ43" s="110" t="str">
        <x:f t="shared" si="282"/>
      </x:c>
      <x:c r="EK43" s="110" t="str">
        <x:f t="shared" si="283"/>
      </x:c>
      <x:c r="EL43" s="110" t="str">
        <x:f t="shared" si="284"/>
      </x:c>
      <x:c r="EM43" s="110" t="str">
        <x:f t="shared" si="285"/>
      </x:c>
      <x:c r="EN43" s="110" t="str">
        <x:f t="shared" si="286"/>
      </x:c>
      <x:c r="EO43" s="110" t="str">
        <x:f t="shared" si="287"/>
      </x:c>
      <x:c r="EP43" s="110" t="str">
        <x:f t="shared" si="288"/>
      </x:c>
      <x:c r="EQ43" s="110" t="str">
        <x:f t="shared" si="289"/>
      </x:c>
      <x:c r="ER43" s="110" t="str">
        <x:f t="shared" si="290"/>
      </x:c>
      <x:c r="ES43" s="110" t="str">
        <x:f t="shared" si="291"/>
      </x:c>
      <x:c r="ET43" s="110" t="str">
        <x:f t="shared" si="292"/>
      </x:c>
      <x:c r="EU43" s="110" t="str">
        <x:f t="shared" si="293"/>
      </x:c>
      <x:c r="EV43" s="110" t="str">
        <x:f t="shared" si="294"/>
      </x:c>
      <x:c r="EW43" s="110" t="str">
        <x:f t="shared" si="295"/>
      </x:c>
      <x:c r="EX43" s="110" t="str">
        <x:f t="shared" si="296"/>
      </x:c>
      <x:c r="EY43" s="110" t="str">
        <x:f t="shared" si="297"/>
      </x:c>
      <x:c r="EZ43" s="110" t="str">
        <x:f t="shared" si="298"/>
      </x:c>
      <x:c r="FA43" s="110" t="str">
        <x:f t="shared" si="299"/>
      </x:c>
      <x:c r="FB43" t="n">
        <x:f>'07_Presupuesto'!J39-'14_Parametros'!$B$5+1</x:f>
        <x:v>112</x:v>
      </x:c>
      <x:c r="FC43" t="n">
        <x:f>'07_Presupuesto'!K39-'14_Parametros'!$B$5+1</x:f>
        <x:v>123</x:v>
      </x:c>
      <x:c r="FD43">
        <x:f t="shared" si="300"/>
        <x:v>12</x:v>
      </x:c>
    </x:row>
    <x:row r="44" ht="21" customHeight="1">
      <x:c r="B44" t="str">
        <x:f>'07A_Ppto_Comparado'!K43</x:f>
        <x:v>B.2.3/a)</x:v>
      </x:c>
      <x:c r="C44" t="str">
        <x:f>'07A_Ppto_Comparado'!L43</x:f>
        <x:v>Yeso Cartón</x:v>
      </x:c>
      <x:c r="D44" t="str">
        <x:f>'07A_Ppto_Comparado'!M43</x:f>
        <x:v>M2</x:v>
      </x:c>
      <x:c r="E44" s="90" t="n">
        <x:f>'07A_Ppto_Comparado'!N43</x:f>
        <x:v>50</x:v>
      </x:c>
      <x:c r="F44" s="90" t="n">
        <x:f>'07A_Ppto_Comparado'!O43</x:f>
        <x:v>20999.999999999996</x:v>
      </x:c>
      <x:c r="G44" s="90" t="n">
        <x:f>'07A_Ppto_Comparado'!P43</x:f>
        <x:v>1049999.9999999998</x:v>
      </x:c>
      <x:c r="H44" s="90" t="str">
        <x:f t="shared" si="151"/>
      </x:c>
      <x:c r="I44" s="90" t="str">
        <x:f t="shared" si="301"/>
      </x:c>
      <x:c r="J44" s="90" t="str">
        <x:f t="shared" si="302"/>
      </x:c>
      <x:c r="K44" s="90" t="str">
        <x:f t="shared" si="153"/>
      </x:c>
      <x:c r="L44" s="90" t="str">
        <x:f t="shared" si="154"/>
      </x:c>
      <x:c r="M44" s="90" t="str">
        <x:f t="shared" si="155"/>
      </x:c>
      <x:c r="N44" s="90" t="str">
        <x:f t="shared" si="156"/>
      </x:c>
      <x:c r="O44" s="90" t="str">
        <x:f t="shared" si="157"/>
      </x:c>
      <x:c r="P44" s="90" t="str">
        <x:f t="shared" si="158"/>
      </x:c>
      <x:c r="Q44" s="90" t="str">
        <x:f t="shared" si="159"/>
      </x:c>
      <x:c r="R44" s="90" t="str">
        <x:f t="shared" si="160"/>
      </x:c>
      <x:c r="S44" s="90" t="str">
        <x:f t="shared" si="161"/>
      </x:c>
      <x:c r="T44" s="90" t="str">
        <x:f t="shared" si="162"/>
      </x:c>
      <x:c r="U44" s="90" t="str">
        <x:f t="shared" si="163"/>
      </x:c>
      <x:c r="V44" s="90" t="str">
        <x:f t="shared" si="164"/>
      </x:c>
      <x:c r="W44" s="90" t="str">
        <x:f t="shared" si="165"/>
      </x:c>
      <x:c r="X44" s="90" t="str">
        <x:f t="shared" si="166"/>
      </x:c>
      <x:c r="Y44" s="90" t="str">
        <x:f t="shared" si="167"/>
      </x:c>
      <x:c r="Z44" s="90" t="str">
        <x:f t="shared" si="168"/>
      </x:c>
      <x:c r="AA44" s="90" t="str">
        <x:f t="shared" si="169"/>
      </x:c>
      <x:c r="AB44" s="90" t="str">
        <x:f t="shared" si="170"/>
      </x:c>
      <x:c r="AC44" s="90" t="str">
        <x:f t="shared" si="171"/>
      </x:c>
      <x:c r="AD44" s="90" t="str">
        <x:f t="shared" si="172"/>
      </x:c>
      <x:c r="AE44" s="90" t="str">
        <x:f t="shared" si="173"/>
      </x:c>
      <x:c r="AF44" s="90" t="str">
        <x:f t="shared" si="174"/>
      </x:c>
      <x:c r="AG44" s="90" t="str">
        <x:f t="shared" si="175"/>
      </x:c>
      <x:c r="AH44" s="90" t="str">
        <x:f t="shared" si="176"/>
      </x:c>
      <x:c r="AI44" s="90" t="str">
        <x:f t="shared" si="177"/>
      </x:c>
      <x:c r="AJ44" s="90" t="str">
        <x:f t="shared" si="178"/>
      </x:c>
      <x:c r="AK44" s="90" t="str">
        <x:f t="shared" si="179"/>
      </x:c>
      <x:c r="AL44" s="90" t="str">
        <x:f t="shared" si="180"/>
      </x:c>
      <x:c r="AM44" s="90" t="str">
        <x:f t="shared" si="181"/>
      </x:c>
      <x:c r="AN44" s="90" t="str">
        <x:f t="shared" si="182"/>
      </x:c>
      <x:c r="AO44" s="90" t="str">
        <x:f t="shared" si="183"/>
      </x:c>
      <x:c r="AP44" s="90" t="str">
        <x:f t="shared" si="184"/>
      </x:c>
      <x:c r="AQ44" s="90" t="str">
        <x:f t="shared" si="185"/>
      </x:c>
      <x:c r="AR44" s="90" t="str">
        <x:f t="shared" si="186"/>
      </x:c>
      <x:c r="AS44" s="90" t="str">
        <x:f t="shared" si="187"/>
      </x:c>
      <x:c r="AT44" s="90" t="str">
        <x:f t="shared" si="188"/>
      </x:c>
      <x:c r="AU44" s="90" t="str">
        <x:f t="shared" si="189"/>
      </x:c>
      <x:c r="AV44" s="90" t="str">
        <x:f t="shared" si="190"/>
      </x:c>
      <x:c r="AW44" s="90" t="str">
        <x:f t="shared" si="191"/>
      </x:c>
      <x:c r="AX44" s="90" t="str">
        <x:f t="shared" si="192"/>
      </x:c>
      <x:c r="AY44" s="90" t="str">
        <x:f t="shared" si="193"/>
      </x:c>
      <x:c r="AZ44" s="90" t="str">
        <x:f t="shared" si="194"/>
      </x:c>
      <x:c r="BA44" s="90" t="str">
        <x:f t="shared" si="195"/>
      </x:c>
      <x:c r="BB44" s="90" t="str">
        <x:f t="shared" si="196"/>
      </x:c>
      <x:c r="BC44" s="90" t="str">
        <x:f t="shared" si="197"/>
      </x:c>
      <x:c r="BD44" s="90" t="str">
        <x:f t="shared" si="198"/>
      </x:c>
      <x:c r="BE44" s="90" t="str">
        <x:f t="shared" si="199"/>
      </x:c>
      <x:c r="BF44" s="90" t="str">
        <x:f t="shared" si="200"/>
      </x:c>
      <x:c r="BG44" s="90" t="str">
        <x:f t="shared" si="201"/>
      </x:c>
      <x:c r="BH44" s="90" t="str">
        <x:f t="shared" si="202"/>
      </x:c>
      <x:c r="BI44" s="90" t="str">
        <x:f t="shared" si="203"/>
      </x:c>
      <x:c r="BJ44" s="90" t="str">
        <x:f t="shared" si="204"/>
      </x:c>
      <x:c r="BK44" s="90" t="str">
        <x:f t="shared" si="205"/>
      </x:c>
      <x:c r="BL44" s="90" t="str">
        <x:f t="shared" si="206"/>
      </x:c>
      <x:c r="BM44" s="90" t="str">
        <x:f t="shared" si="207"/>
      </x:c>
      <x:c r="BN44" s="90" t="str">
        <x:f t="shared" si="208"/>
      </x:c>
      <x:c r="BO44" s="90" t="str">
        <x:f t="shared" si="209"/>
      </x:c>
      <x:c r="BP44" s="90" t="str">
        <x:f t="shared" si="210"/>
      </x:c>
      <x:c r="BQ44" s="90" t="str">
        <x:f t="shared" si="211"/>
      </x:c>
      <x:c r="BR44" s="90" t="str">
        <x:f t="shared" si="212"/>
      </x:c>
      <x:c r="BS44" s="90" t="str">
        <x:f t="shared" si="213"/>
      </x:c>
      <x:c r="BT44" s="90" t="str">
        <x:f t="shared" si="214"/>
      </x:c>
      <x:c r="BU44" s="90" t="str">
        <x:f t="shared" si="215"/>
      </x:c>
      <x:c r="BV44" s="90" t="str">
        <x:f t="shared" si="216"/>
      </x:c>
      <x:c r="BW44" s="90" t="str">
        <x:f t="shared" si="217"/>
      </x:c>
      <x:c r="BX44" s="90" t="str">
        <x:f t="shared" si="218"/>
      </x:c>
      <x:c r="BY44" s="90" t="str">
        <x:f t="shared" si="219"/>
      </x:c>
      <x:c r="BZ44" s="90" t="str">
        <x:f t="shared" si="220"/>
      </x:c>
      <x:c r="CA44" s="90" t="str">
        <x:f t="shared" si="221"/>
      </x:c>
      <x:c r="CB44" s="90" t="str">
        <x:f t="shared" si="222"/>
      </x:c>
      <x:c r="CC44" s="90" t="str">
        <x:f t="shared" si="223"/>
      </x:c>
      <x:c r="CD44" s="90" t="str">
        <x:f t="shared" si="224"/>
      </x:c>
      <x:c r="CE44" s="90" t="str">
        <x:f t="shared" si="225"/>
      </x:c>
      <x:c r="CF44" s="90" t="str">
        <x:f t="shared" si="226"/>
      </x:c>
      <x:c r="CG44" s="90" t="str">
        <x:f t="shared" si="227"/>
      </x:c>
      <x:c r="CH44" s="90" t="str">
        <x:f t="shared" si="228"/>
      </x:c>
      <x:c r="CI44" s="90" t="str">
        <x:f t="shared" si="229"/>
      </x:c>
      <x:c r="CJ44" s="90" t="str">
        <x:f t="shared" si="230"/>
      </x:c>
      <x:c r="CK44" s="90" t="str">
        <x:f t="shared" si="231"/>
      </x:c>
      <x:c r="CL44" s="90" t="str">
        <x:f t="shared" si="232"/>
      </x:c>
      <x:c r="CM44" s="90" t="str">
        <x:f t="shared" si="233"/>
      </x:c>
      <x:c r="CN44" s="90" t="str">
        <x:f t="shared" si="234"/>
      </x:c>
      <x:c r="CO44" s="90" t="str">
        <x:f t="shared" si="235"/>
      </x:c>
      <x:c r="CP44" s="90" t="str">
        <x:f t="shared" si="236"/>
      </x:c>
      <x:c r="CQ44" s="90" t="str">
        <x:f t="shared" si="237"/>
      </x:c>
      <x:c r="CR44" s="90" t="str">
        <x:f t="shared" si="238"/>
      </x:c>
      <x:c r="CS44" s="90" t="str">
        <x:f t="shared" si="239"/>
      </x:c>
      <x:c r="CT44" s="90" t="str">
        <x:f t="shared" si="240"/>
      </x:c>
      <x:c r="CU44" s="90" t="str">
        <x:f t="shared" si="241"/>
      </x:c>
      <x:c r="CV44" s="90" t="str">
        <x:f t="shared" si="242"/>
      </x:c>
      <x:c r="CW44" s="90" t="str">
        <x:f t="shared" si="243"/>
      </x:c>
      <x:c r="CX44" s="90" t="str">
        <x:f t="shared" si="244"/>
      </x:c>
      <x:c r="CY44" s="90" t="str">
        <x:f t="shared" si="245"/>
      </x:c>
      <x:c r="CZ44" s="90" t="str">
        <x:f t="shared" si="246"/>
      </x:c>
      <x:c r="DA44" s="90" t="str">
        <x:f t="shared" si="247"/>
      </x:c>
      <x:c r="DB44" s="90" t="str">
        <x:f t="shared" si="248"/>
      </x:c>
      <x:c r="DC44" s="90" t="str">
        <x:f t="shared" si="249"/>
      </x:c>
      <x:c r="DD44" s="90" t="str">
        <x:f t="shared" si="250"/>
      </x:c>
      <x:c r="DE44" s="90" t="str">
        <x:f t="shared" si="251"/>
      </x:c>
      <x:c r="DF44" s="90" t="str">
        <x:f t="shared" si="252"/>
      </x:c>
      <x:c r="DG44" s="90" t="str">
        <x:f t="shared" si="253"/>
      </x:c>
      <x:c r="DH44" s="90" t="str">
        <x:f t="shared" si="254"/>
      </x:c>
      <x:c r="DI44" s="90" t="str">
        <x:f t="shared" si="255"/>
      </x:c>
      <x:c r="DJ44" s="90" t="str">
        <x:f t="shared" si="256"/>
      </x:c>
      <x:c r="DK44" s="90" t="str">
        <x:f t="shared" si="257"/>
      </x:c>
      <x:c r="DL44" s="90" t="str">
        <x:f t="shared" si="258"/>
      </x:c>
      <x:c r="DM44" s="90" t="str">
        <x:f t="shared" si="259"/>
      </x:c>
      <x:c r="DN44" s="90" t="str">
        <x:f t="shared" si="260"/>
      </x:c>
      <x:c r="DO44" s="90">
        <x:f t="shared" si="261"/>
        <x:v>87499.999999999985</x:v>
      </x:c>
      <x:c r="DP44" s="90">
        <x:f t="shared" si="262"/>
        <x:v>87499.999999999985</x:v>
      </x:c>
      <x:c r="DQ44" s="90">
        <x:f t="shared" si="263"/>
        <x:v>87499.999999999985</x:v>
      </x:c>
      <x:c r="DR44" s="90">
        <x:f t="shared" si="264"/>
        <x:v>87499.999999999985</x:v>
      </x:c>
      <x:c r="DS44" s="90">
        <x:f t="shared" si="265"/>
        <x:v>87499.999999999985</x:v>
      </x:c>
      <x:c r="DT44" s="90">
        <x:f t="shared" si="266"/>
        <x:v>87499.999999999985</x:v>
      </x:c>
      <x:c r="DU44" s="90">
        <x:f t="shared" si="267"/>
        <x:v>87499.999999999985</x:v>
      </x:c>
      <x:c r="DV44" s="90">
        <x:f t="shared" si="268"/>
        <x:v>87499.999999999985</x:v>
      </x:c>
      <x:c r="DW44" s="90">
        <x:f t="shared" si="269"/>
        <x:v>87499.999999999985</x:v>
      </x:c>
      <x:c r="DX44" s="90">
        <x:f t="shared" si="270"/>
        <x:v>87499.999999999985</x:v>
      </x:c>
      <x:c r="DY44" s="90">
        <x:f t="shared" si="271"/>
        <x:v>87499.999999999985</x:v>
      </x:c>
      <x:c r="DZ44" s="90">
        <x:f t="shared" si="272"/>
        <x:v>87499.999999999985</x:v>
      </x:c>
      <x:c r="EA44" s="90" t="str">
        <x:f t="shared" si="273"/>
      </x:c>
      <x:c r="EB44" s="90" t="str">
        <x:f t="shared" si="274"/>
      </x:c>
      <x:c r="EC44" s="90" t="str">
        <x:f t="shared" si="275"/>
      </x:c>
      <x:c r="ED44" s="90" t="str">
        <x:f t="shared" si="276"/>
      </x:c>
      <x:c r="EE44" s="90" t="str">
        <x:f t="shared" si="277"/>
      </x:c>
      <x:c r="EF44" s="90" t="str">
        <x:f t="shared" si="278"/>
      </x:c>
      <x:c r="EG44" s="90" t="str">
        <x:f t="shared" si="279"/>
      </x:c>
      <x:c r="EH44" s="90" t="str">
        <x:f t="shared" si="280"/>
      </x:c>
      <x:c r="EI44" s="90" t="str">
        <x:f t="shared" si="281"/>
      </x:c>
      <x:c r="EJ44" s="90" t="str">
        <x:f t="shared" si="282"/>
      </x:c>
      <x:c r="EK44" s="90" t="str">
        <x:f t="shared" si="283"/>
      </x:c>
      <x:c r="EL44" s="90" t="str">
        <x:f t="shared" si="284"/>
      </x:c>
      <x:c r="EM44" s="90" t="str">
        <x:f t="shared" si="285"/>
      </x:c>
      <x:c r="EN44" s="90" t="str">
        <x:f t="shared" si="286"/>
      </x:c>
      <x:c r="EO44" s="90" t="str">
        <x:f t="shared" si="287"/>
      </x:c>
      <x:c r="EP44" s="90" t="str">
        <x:f t="shared" si="288"/>
      </x:c>
      <x:c r="EQ44" s="90" t="str">
        <x:f t="shared" si="289"/>
      </x:c>
      <x:c r="ER44" s="90" t="str">
        <x:f t="shared" si="290"/>
      </x:c>
      <x:c r="ES44" s="90" t="str">
        <x:f t="shared" si="291"/>
      </x:c>
      <x:c r="ET44" s="90" t="str">
        <x:f t="shared" si="292"/>
      </x:c>
      <x:c r="EU44" s="90" t="str">
        <x:f t="shared" si="293"/>
      </x:c>
      <x:c r="EV44" s="90" t="str">
        <x:f t="shared" si="294"/>
      </x:c>
      <x:c r="EW44" s="90" t="str">
        <x:f t="shared" si="295"/>
      </x:c>
      <x:c r="EX44" s="90" t="str">
        <x:f t="shared" si="296"/>
      </x:c>
      <x:c r="EY44" s="90" t="str">
        <x:f t="shared" si="297"/>
      </x:c>
      <x:c r="EZ44" s="90" t="str">
        <x:f t="shared" si="298"/>
      </x:c>
      <x:c r="FA44" s="90" t="str">
        <x:f t="shared" si="299"/>
      </x:c>
      <x:c r="FB44" t="n">
        <x:f>'07_Presupuesto'!J40-'14_Parametros'!$B$5+1</x:f>
        <x:v>112</x:v>
      </x:c>
      <x:c r="FC44" t="n">
        <x:f>'07_Presupuesto'!K40-'14_Parametros'!$B$5+1</x:f>
        <x:v>123</x:v>
      </x:c>
      <x:c r="FD44">
        <x:f t="shared" si="300"/>
        <x:v>12</x:v>
      </x:c>
    </x:row>
    <x:row r="45" ht="21" customHeight="1">
      <x:c r="B45" s="109" t="str">
        <x:f>'07A_Ppto_Comparado'!K44</x:f>
        <x:v>B.2.4/a)</x:v>
      </x:c>
      <x:c r="C45" s="109" t="str">
        <x:f>'07A_Ppto_Comparado'!L44</x:f>
        <x:v>Forros</x:v>
      </x:c>
      <x:c r="D45" s="109" t="str">
        <x:f>'07A_Ppto_Comparado'!M44</x:f>
        <x:v>ML</x:v>
      </x:c>
      <x:c r="E45" s="110" t="n">
        <x:f>'07A_Ppto_Comparado'!N44</x:f>
        <x:v>25</x:v>
      </x:c>
      <x:c r="F45" s="110" t="n">
        <x:f>'07A_Ppto_Comparado'!O44</x:f>
        <x:v>15624.999999999998</x:v>
      </x:c>
      <x:c r="G45" s="110" t="n">
        <x:f>'07A_Ppto_Comparado'!P44</x:f>
        <x:v>390624.99999999994</x:v>
      </x:c>
      <x:c r="H45" s="110" t="str">
        <x:f t="shared" si="151"/>
      </x:c>
      <x:c r="I45" s="110" t="str">
        <x:f t="shared" si="301"/>
      </x:c>
      <x:c r="J45" s="110" t="str">
        <x:f t="shared" si="302"/>
      </x:c>
      <x:c r="K45" s="110" t="str">
        <x:f t="shared" si="153"/>
      </x:c>
      <x:c r="L45" s="110" t="str">
        <x:f t="shared" si="154"/>
      </x:c>
      <x:c r="M45" s="110" t="str">
        <x:f t="shared" si="155"/>
      </x:c>
      <x:c r="N45" s="110" t="str">
        <x:f t="shared" si="156"/>
      </x:c>
      <x:c r="O45" s="110" t="str">
        <x:f t="shared" si="157"/>
      </x:c>
      <x:c r="P45" s="110" t="str">
        <x:f t="shared" si="158"/>
      </x:c>
      <x:c r="Q45" s="110" t="str">
        <x:f t="shared" si="159"/>
      </x:c>
      <x:c r="R45" s="110" t="str">
        <x:f t="shared" si="160"/>
      </x:c>
      <x:c r="S45" s="110" t="str">
        <x:f t="shared" si="161"/>
      </x:c>
      <x:c r="T45" s="110" t="str">
        <x:f t="shared" si="162"/>
      </x:c>
      <x:c r="U45" s="110" t="str">
        <x:f t="shared" si="163"/>
      </x:c>
      <x:c r="V45" s="110" t="str">
        <x:f t="shared" si="164"/>
      </x:c>
      <x:c r="W45" s="110" t="str">
        <x:f t="shared" si="165"/>
      </x:c>
      <x:c r="X45" s="110" t="str">
        <x:f t="shared" si="166"/>
      </x:c>
      <x:c r="Y45" s="110" t="str">
        <x:f t="shared" si="167"/>
      </x:c>
      <x:c r="Z45" s="110" t="str">
        <x:f t="shared" si="168"/>
      </x:c>
      <x:c r="AA45" s="110" t="str">
        <x:f t="shared" si="169"/>
      </x:c>
      <x:c r="AB45" s="110" t="str">
        <x:f t="shared" si="170"/>
      </x:c>
      <x:c r="AC45" s="110" t="str">
        <x:f t="shared" si="171"/>
      </x:c>
      <x:c r="AD45" s="110" t="str">
        <x:f t="shared" si="172"/>
      </x:c>
      <x:c r="AE45" s="110" t="str">
        <x:f t="shared" si="173"/>
      </x:c>
      <x:c r="AF45" s="110" t="str">
        <x:f t="shared" si="174"/>
      </x:c>
      <x:c r="AG45" s="110" t="str">
        <x:f t="shared" si="175"/>
      </x:c>
      <x:c r="AH45" s="110" t="str">
        <x:f t="shared" si="176"/>
      </x:c>
      <x:c r="AI45" s="110" t="str">
        <x:f t="shared" si="177"/>
      </x:c>
      <x:c r="AJ45" s="110" t="str">
        <x:f t="shared" si="178"/>
      </x:c>
      <x:c r="AK45" s="110" t="str">
        <x:f t="shared" si="179"/>
      </x:c>
      <x:c r="AL45" s="110" t="str">
        <x:f t="shared" si="180"/>
      </x:c>
      <x:c r="AM45" s="110" t="str">
        <x:f t="shared" si="181"/>
      </x:c>
      <x:c r="AN45" s="110" t="str">
        <x:f t="shared" si="182"/>
      </x:c>
      <x:c r="AO45" s="110" t="str">
        <x:f t="shared" si="183"/>
      </x:c>
      <x:c r="AP45" s="110" t="str">
        <x:f t="shared" si="184"/>
      </x:c>
      <x:c r="AQ45" s="110" t="str">
        <x:f t="shared" si="185"/>
      </x:c>
      <x:c r="AR45" s="110" t="str">
        <x:f t="shared" si="186"/>
      </x:c>
      <x:c r="AS45" s="110" t="str">
        <x:f t="shared" si="187"/>
      </x:c>
      <x:c r="AT45" s="110" t="str">
        <x:f t="shared" si="188"/>
      </x:c>
      <x:c r="AU45" s="110" t="str">
        <x:f t="shared" si="189"/>
      </x:c>
      <x:c r="AV45" s="110" t="str">
        <x:f t="shared" si="190"/>
      </x:c>
      <x:c r="AW45" s="110" t="str">
        <x:f t="shared" si="191"/>
      </x:c>
      <x:c r="AX45" s="110" t="str">
        <x:f t="shared" si="192"/>
      </x:c>
      <x:c r="AY45" s="110" t="str">
        <x:f t="shared" si="193"/>
      </x:c>
      <x:c r="AZ45" s="110" t="str">
        <x:f t="shared" si="194"/>
      </x:c>
      <x:c r="BA45" s="110" t="str">
        <x:f t="shared" si="195"/>
      </x:c>
      <x:c r="BB45" s="110" t="str">
        <x:f t="shared" si="196"/>
      </x:c>
      <x:c r="BC45" s="110" t="str">
        <x:f t="shared" si="197"/>
      </x:c>
      <x:c r="BD45" s="110" t="str">
        <x:f t="shared" si="198"/>
      </x:c>
      <x:c r="BE45" s="110" t="str">
        <x:f t="shared" si="199"/>
      </x:c>
      <x:c r="BF45" s="110" t="str">
        <x:f t="shared" si="200"/>
      </x:c>
      <x:c r="BG45" s="110" t="str">
        <x:f t="shared" si="201"/>
      </x:c>
      <x:c r="BH45" s="110" t="str">
        <x:f t="shared" si="202"/>
      </x:c>
      <x:c r="BI45" s="110" t="str">
        <x:f t="shared" si="203"/>
      </x:c>
      <x:c r="BJ45" s="110" t="str">
        <x:f t="shared" si="204"/>
      </x:c>
      <x:c r="BK45" s="110" t="str">
        <x:f t="shared" si="205"/>
      </x:c>
      <x:c r="BL45" s="110" t="str">
        <x:f t="shared" si="206"/>
      </x:c>
      <x:c r="BM45" s="110" t="str">
        <x:f t="shared" si="207"/>
      </x:c>
      <x:c r="BN45" s="110" t="str">
        <x:f t="shared" si="208"/>
      </x:c>
      <x:c r="BO45" s="110" t="str">
        <x:f t="shared" si="209"/>
      </x:c>
      <x:c r="BP45" s="110" t="str">
        <x:f t="shared" si="210"/>
      </x:c>
      <x:c r="BQ45" s="110" t="str">
        <x:f t="shared" si="211"/>
      </x:c>
      <x:c r="BR45" s="110" t="str">
        <x:f t="shared" si="212"/>
      </x:c>
      <x:c r="BS45" s="110" t="str">
        <x:f t="shared" si="213"/>
      </x:c>
      <x:c r="BT45" s="110" t="str">
        <x:f t="shared" si="214"/>
      </x:c>
      <x:c r="BU45" s="110" t="str">
        <x:f t="shared" si="215"/>
      </x:c>
      <x:c r="BV45" s="110" t="str">
        <x:f t="shared" si="216"/>
      </x:c>
      <x:c r="BW45" s="110" t="str">
        <x:f t="shared" si="217"/>
      </x:c>
      <x:c r="BX45" s="110" t="str">
        <x:f t="shared" si="218"/>
      </x:c>
      <x:c r="BY45" s="110">
        <x:f t="shared" si="219"/>
        <x:v>32552.083333333328</x:v>
      </x:c>
      <x:c r="BZ45" s="110">
        <x:f t="shared" si="220"/>
        <x:v>32552.083333333328</x:v>
      </x:c>
      <x:c r="CA45" s="110">
        <x:f t="shared" si="221"/>
        <x:v>32552.083333333328</x:v>
      </x:c>
      <x:c r="CB45" s="110">
        <x:f t="shared" si="222"/>
        <x:v>32552.083333333328</x:v>
      </x:c>
      <x:c r="CC45" s="110">
        <x:f t="shared" si="223"/>
        <x:v>32552.083333333328</x:v>
      </x:c>
      <x:c r="CD45" s="110">
        <x:f t="shared" si="224"/>
        <x:v>32552.083333333328</x:v>
      </x:c>
      <x:c r="CE45" s="110">
        <x:f t="shared" si="225"/>
        <x:v>32552.083333333328</x:v>
      </x:c>
      <x:c r="CF45" s="110">
        <x:f t="shared" si="226"/>
        <x:v>32552.083333333328</x:v>
      </x:c>
      <x:c r="CG45" s="110">
        <x:f t="shared" si="227"/>
        <x:v>32552.083333333328</x:v>
      </x:c>
      <x:c r="CH45" s="110">
        <x:f t="shared" si="228"/>
        <x:v>32552.083333333328</x:v>
      </x:c>
      <x:c r="CI45" s="110">
        <x:f t="shared" si="229"/>
        <x:v>32552.083333333328</x:v>
      </x:c>
      <x:c r="CJ45" s="110">
        <x:f t="shared" si="230"/>
        <x:v>32552.083333333328</x:v>
      </x:c>
      <x:c r="CK45" s="110" t="str">
        <x:f t="shared" si="231"/>
      </x:c>
      <x:c r="CL45" s="110" t="str">
        <x:f t="shared" si="232"/>
      </x:c>
      <x:c r="CM45" s="110" t="str">
        <x:f t="shared" si="233"/>
      </x:c>
      <x:c r="CN45" s="110" t="str">
        <x:f t="shared" si="234"/>
      </x:c>
      <x:c r="CO45" s="110" t="str">
        <x:f t="shared" si="235"/>
      </x:c>
      <x:c r="CP45" s="110" t="str">
        <x:f t="shared" si="236"/>
      </x:c>
      <x:c r="CQ45" s="110" t="str">
        <x:f t="shared" si="237"/>
      </x:c>
      <x:c r="CR45" s="110" t="str">
        <x:f t="shared" si="238"/>
      </x:c>
      <x:c r="CS45" s="110" t="str">
        <x:f t="shared" si="239"/>
      </x:c>
      <x:c r="CT45" s="110" t="str">
        <x:f t="shared" si="240"/>
      </x:c>
      <x:c r="CU45" s="110" t="str">
        <x:f t="shared" si="241"/>
      </x:c>
      <x:c r="CV45" s="110" t="str">
        <x:f t="shared" si="242"/>
      </x:c>
      <x:c r="CW45" s="110" t="str">
        <x:f t="shared" si="243"/>
      </x:c>
      <x:c r="CX45" s="110" t="str">
        <x:f t="shared" si="244"/>
      </x:c>
      <x:c r="CY45" s="110" t="str">
        <x:f t="shared" si="245"/>
      </x:c>
      <x:c r="CZ45" s="110" t="str">
        <x:f t="shared" si="246"/>
      </x:c>
      <x:c r="DA45" s="110" t="str">
        <x:f t="shared" si="247"/>
      </x:c>
      <x:c r="DB45" s="110" t="str">
        <x:f t="shared" si="248"/>
      </x:c>
      <x:c r="DC45" s="110" t="str">
        <x:f t="shared" si="249"/>
      </x:c>
      <x:c r="DD45" s="110" t="str">
        <x:f t="shared" si="250"/>
      </x:c>
      <x:c r="DE45" s="110" t="str">
        <x:f t="shared" si="251"/>
      </x:c>
      <x:c r="DF45" s="110" t="str">
        <x:f t="shared" si="252"/>
      </x:c>
      <x:c r="DG45" s="110" t="str">
        <x:f t="shared" si="253"/>
      </x:c>
      <x:c r="DH45" s="110" t="str">
        <x:f t="shared" si="254"/>
      </x:c>
      <x:c r="DI45" s="110" t="str">
        <x:f t="shared" si="255"/>
      </x:c>
      <x:c r="DJ45" s="110" t="str">
        <x:f t="shared" si="256"/>
      </x:c>
      <x:c r="DK45" s="110" t="str">
        <x:f t="shared" si="257"/>
      </x:c>
      <x:c r="DL45" s="110" t="str">
        <x:f t="shared" si="258"/>
      </x:c>
      <x:c r="DM45" s="110" t="str">
        <x:f t="shared" si="259"/>
      </x:c>
      <x:c r="DN45" s="110" t="str">
        <x:f t="shared" si="260"/>
      </x:c>
      <x:c r="DO45" s="110" t="str">
        <x:f t="shared" si="261"/>
      </x:c>
      <x:c r="DP45" s="110" t="str">
        <x:f t="shared" si="262"/>
      </x:c>
      <x:c r="DQ45" s="110" t="str">
        <x:f t="shared" si="263"/>
      </x:c>
      <x:c r="DR45" s="110" t="str">
        <x:f t="shared" si="264"/>
      </x:c>
      <x:c r="DS45" s="110" t="str">
        <x:f t="shared" si="265"/>
      </x:c>
      <x:c r="DT45" s="110" t="str">
        <x:f t="shared" si="266"/>
      </x:c>
      <x:c r="DU45" s="110" t="str">
        <x:f t="shared" si="267"/>
      </x:c>
      <x:c r="DV45" s="110" t="str">
        <x:f t="shared" si="268"/>
      </x:c>
      <x:c r="DW45" s="110" t="str">
        <x:f t="shared" si="269"/>
      </x:c>
      <x:c r="DX45" s="110" t="str">
        <x:f t="shared" si="270"/>
      </x:c>
      <x:c r="DY45" s="110" t="str">
        <x:f t="shared" si="271"/>
      </x:c>
      <x:c r="DZ45" s="110" t="str">
        <x:f t="shared" si="272"/>
      </x:c>
      <x:c r="EA45" s="110" t="str">
        <x:f t="shared" si="273"/>
      </x:c>
      <x:c r="EB45" s="110" t="str">
        <x:f t="shared" si="274"/>
      </x:c>
      <x:c r="EC45" s="110" t="str">
        <x:f t="shared" si="275"/>
      </x:c>
      <x:c r="ED45" s="110" t="str">
        <x:f t="shared" si="276"/>
      </x:c>
      <x:c r="EE45" s="110" t="str">
        <x:f t="shared" si="277"/>
      </x:c>
      <x:c r="EF45" s="110" t="str">
        <x:f t="shared" si="278"/>
      </x:c>
      <x:c r="EG45" s="110" t="str">
        <x:f t="shared" si="279"/>
      </x:c>
      <x:c r="EH45" s="110" t="str">
        <x:f t="shared" si="280"/>
      </x:c>
      <x:c r="EI45" s="110" t="str">
        <x:f t="shared" si="281"/>
      </x:c>
      <x:c r="EJ45" s="110" t="str">
        <x:f t="shared" si="282"/>
      </x:c>
      <x:c r="EK45" s="110" t="str">
        <x:f t="shared" si="283"/>
      </x:c>
      <x:c r="EL45" s="110" t="str">
        <x:f t="shared" si="284"/>
      </x:c>
      <x:c r="EM45" s="110" t="str">
        <x:f t="shared" si="285"/>
      </x:c>
      <x:c r="EN45" s="110" t="str">
        <x:f t="shared" si="286"/>
      </x:c>
      <x:c r="EO45" s="110" t="str">
        <x:f t="shared" si="287"/>
      </x:c>
      <x:c r="EP45" s="110" t="str">
        <x:f t="shared" si="288"/>
      </x:c>
      <x:c r="EQ45" s="110" t="str">
        <x:f t="shared" si="289"/>
      </x:c>
      <x:c r="ER45" s="110" t="str">
        <x:f t="shared" si="290"/>
      </x:c>
      <x:c r="ES45" s="110" t="str">
        <x:f t="shared" si="291"/>
      </x:c>
      <x:c r="ET45" s="110" t="str">
        <x:f t="shared" si="292"/>
      </x:c>
      <x:c r="EU45" s="110" t="str">
        <x:f t="shared" si="293"/>
      </x:c>
      <x:c r="EV45" s="110" t="str">
        <x:f t="shared" si="294"/>
      </x:c>
      <x:c r="EW45" s="110" t="str">
        <x:f t="shared" si="295"/>
      </x:c>
      <x:c r="EX45" s="110" t="str">
        <x:f t="shared" si="296"/>
      </x:c>
      <x:c r="EY45" s="110" t="str">
        <x:f t="shared" si="297"/>
      </x:c>
      <x:c r="EZ45" s="110" t="str">
        <x:f t="shared" si="298"/>
      </x:c>
      <x:c r="FA45" s="110" t="str">
        <x:f t="shared" si="299"/>
      </x:c>
      <x:c r="FB45" t="n">
        <x:f>'07_Presupuesto'!J41-'14_Parametros'!$B$5+1</x:f>
        <x:v>70</x:v>
      </x:c>
      <x:c r="FC45" t="n">
        <x:f>'07_Presupuesto'!K41-'14_Parametros'!$B$5+1</x:f>
        <x:v>81</x:v>
      </x:c>
      <x:c r="FD45">
        <x:f t="shared" si="300"/>
        <x:v>12</x:v>
      </x:c>
    </x:row>
    <x:row r="46" ht="21" customHeight="1">
      <x:c r="B46" t="str">
        <x:f>'07A_Ppto_Comparado'!K45</x:f>
        <x:v>B.2.4/b)</x:v>
      </x:c>
      <x:c r="C46" t="str">
        <x:f>'07A_Ppto_Comparado'!L45</x:f>
        <x:v>Canales</x:v>
      </x:c>
      <x:c r="D46" t="str">
        <x:f>'07A_Ppto_Comparado'!M45</x:f>
        <x:v>ML</x:v>
      </x:c>
      <x:c r="E46" s="90" t="n">
        <x:f>'07A_Ppto_Comparado'!N45</x:f>
        <x:v>45</x:v>
      </x:c>
      <x:c r="F46" s="90" t="n">
        <x:f>'07A_Ppto_Comparado'!O45</x:f>
        <x:v>22250</x:v>
      </x:c>
      <x:c r="G46" s="90" t="n">
        <x:f>'07A_Ppto_Comparado'!P45</x:f>
        <x:v>1001250</x:v>
      </x:c>
      <x:c r="H46" s="90" t="str">
        <x:f t="shared" si="151"/>
      </x:c>
      <x:c r="I46" s="90" t="str">
        <x:f t="shared" si="301"/>
      </x:c>
      <x:c r="J46" s="90" t="str">
        <x:f t="shared" si="302"/>
      </x:c>
      <x:c r="K46" s="90" t="str">
        <x:f t="shared" si="153"/>
      </x:c>
      <x:c r="L46" s="90" t="str">
        <x:f t="shared" si="154"/>
      </x:c>
      <x:c r="M46" s="90" t="str">
        <x:f t="shared" si="155"/>
      </x:c>
      <x:c r="N46" s="90" t="str">
        <x:f t="shared" si="156"/>
      </x:c>
      <x:c r="O46" s="90" t="str">
        <x:f t="shared" si="157"/>
      </x:c>
      <x:c r="P46" s="90" t="str">
        <x:f t="shared" si="158"/>
      </x:c>
      <x:c r="Q46" s="90" t="str">
        <x:f t="shared" si="159"/>
      </x:c>
      <x:c r="R46" s="90" t="str">
        <x:f t="shared" si="160"/>
      </x:c>
      <x:c r="S46" s="90" t="str">
        <x:f t="shared" si="161"/>
      </x:c>
      <x:c r="T46" s="90" t="str">
        <x:f t="shared" si="162"/>
      </x:c>
      <x:c r="U46" s="90" t="str">
        <x:f t="shared" si="163"/>
      </x:c>
      <x:c r="V46" s="90" t="str">
        <x:f t="shared" si="164"/>
      </x:c>
      <x:c r="W46" s="90" t="str">
        <x:f t="shared" si="165"/>
      </x:c>
      <x:c r="X46" s="90" t="str">
        <x:f t="shared" si="166"/>
      </x:c>
      <x:c r="Y46" s="90" t="str">
        <x:f t="shared" si="167"/>
      </x:c>
      <x:c r="Z46" s="90" t="str">
        <x:f t="shared" si="168"/>
      </x:c>
      <x:c r="AA46" s="90" t="str">
        <x:f t="shared" si="169"/>
      </x:c>
      <x:c r="AB46" s="90" t="str">
        <x:f t="shared" si="170"/>
      </x:c>
      <x:c r="AC46" s="90" t="str">
        <x:f t="shared" si="171"/>
      </x:c>
      <x:c r="AD46" s="90" t="str">
        <x:f t="shared" si="172"/>
      </x:c>
      <x:c r="AE46" s="90" t="str">
        <x:f t="shared" si="173"/>
      </x:c>
      <x:c r="AF46" s="90" t="str">
        <x:f t="shared" si="174"/>
      </x:c>
      <x:c r="AG46" s="90" t="str">
        <x:f t="shared" si="175"/>
      </x:c>
      <x:c r="AH46" s="90" t="str">
        <x:f t="shared" si="176"/>
      </x:c>
      <x:c r="AI46" s="90" t="str">
        <x:f t="shared" si="177"/>
      </x:c>
      <x:c r="AJ46" s="90" t="str">
        <x:f t="shared" si="178"/>
      </x:c>
      <x:c r="AK46" s="90" t="str">
        <x:f t="shared" si="179"/>
      </x:c>
      <x:c r="AL46" s="90" t="str">
        <x:f t="shared" si="180"/>
      </x:c>
      <x:c r="AM46" s="90" t="str">
        <x:f t="shared" si="181"/>
      </x:c>
      <x:c r="AN46" s="90" t="str">
        <x:f t="shared" si="182"/>
      </x:c>
      <x:c r="AO46" s="90" t="str">
        <x:f t="shared" si="183"/>
      </x:c>
      <x:c r="AP46" s="90" t="str">
        <x:f t="shared" si="184"/>
      </x:c>
      <x:c r="AQ46" s="90" t="str">
        <x:f t="shared" si="185"/>
      </x:c>
      <x:c r="AR46" s="90" t="str">
        <x:f t="shared" si="186"/>
      </x:c>
      <x:c r="AS46" s="90" t="str">
        <x:f t="shared" si="187"/>
      </x:c>
      <x:c r="AT46" s="90" t="str">
        <x:f t="shared" si="188"/>
      </x:c>
      <x:c r="AU46" s="90" t="str">
        <x:f t="shared" si="189"/>
      </x:c>
      <x:c r="AV46" s="90" t="str">
        <x:f t="shared" si="190"/>
      </x:c>
      <x:c r="AW46" s="90" t="str">
        <x:f t="shared" si="191"/>
      </x:c>
      <x:c r="AX46" s="90" t="str">
        <x:f t="shared" si="192"/>
      </x:c>
      <x:c r="AY46" s="90" t="str">
        <x:f t="shared" si="193"/>
      </x:c>
      <x:c r="AZ46" s="90" t="str">
        <x:f t="shared" si="194"/>
      </x:c>
      <x:c r="BA46" s="90" t="str">
        <x:f t="shared" si="195"/>
      </x:c>
      <x:c r="BB46" s="90" t="str">
        <x:f t="shared" si="196"/>
      </x:c>
      <x:c r="BC46" s="90" t="str">
        <x:f t="shared" si="197"/>
      </x:c>
      <x:c r="BD46" s="90" t="str">
        <x:f t="shared" si="198"/>
      </x:c>
      <x:c r="BE46" s="90" t="str">
        <x:f t="shared" si="199"/>
      </x:c>
      <x:c r="BF46" s="90" t="str">
        <x:f t="shared" si="200"/>
      </x:c>
      <x:c r="BG46" s="90" t="str">
        <x:f t="shared" si="201"/>
      </x:c>
      <x:c r="BH46" s="90" t="str">
        <x:f t="shared" si="202"/>
      </x:c>
      <x:c r="BI46" s="90" t="str">
        <x:f t="shared" si="203"/>
      </x:c>
      <x:c r="BJ46" s="90" t="str">
        <x:f t="shared" si="204"/>
      </x:c>
      <x:c r="BK46" s="90" t="str">
        <x:f t="shared" si="205"/>
      </x:c>
      <x:c r="BL46" s="90" t="str">
        <x:f t="shared" si="206"/>
      </x:c>
      <x:c r="BM46" s="90" t="str">
        <x:f t="shared" si="207"/>
      </x:c>
      <x:c r="BN46" s="90" t="str">
        <x:f t="shared" si="208"/>
      </x:c>
      <x:c r="BO46" s="90" t="str">
        <x:f t="shared" si="209"/>
      </x:c>
      <x:c r="BP46" s="90" t="str">
        <x:f t="shared" si="210"/>
      </x:c>
      <x:c r="BQ46" s="90" t="str">
        <x:f t="shared" si="211"/>
      </x:c>
      <x:c r="BR46" s="90" t="str">
        <x:f t="shared" si="212"/>
      </x:c>
      <x:c r="BS46" s="90" t="str">
        <x:f t="shared" si="213"/>
      </x:c>
      <x:c r="BT46" s="90" t="str">
        <x:f t="shared" si="214"/>
      </x:c>
      <x:c r="BU46" s="90" t="str">
        <x:f t="shared" si="215"/>
      </x:c>
      <x:c r="BV46" s="90" t="str">
        <x:f t="shared" si="216"/>
      </x:c>
      <x:c r="BW46" s="90" t="str">
        <x:f t="shared" si="217"/>
      </x:c>
      <x:c r="BX46" s="90" t="str">
        <x:f t="shared" si="218"/>
      </x:c>
      <x:c r="BY46" s="90">
        <x:f t="shared" si="219"/>
        <x:v>83437.5</x:v>
      </x:c>
      <x:c r="BZ46" s="90">
        <x:f t="shared" si="220"/>
        <x:v>83437.5</x:v>
      </x:c>
      <x:c r="CA46" s="90">
        <x:f t="shared" si="221"/>
        <x:v>83437.5</x:v>
      </x:c>
      <x:c r="CB46" s="90">
        <x:f t="shared" si="222"/>
        <x:v>83437.5</x:v>
      </x:c>
      <x:c r="CC46" s="90">
        <x:f t="shared" si="223"/>
        <x:v>83437.5</x:v>
      </x:c>
      <x:c r="CD46" s="90">
        <x:f t="shared" si="224"/>
        <x:v>83437.5</x:v>
      </x:c>
      <x:c r="CE46" s="90">
        <x:f t="shared" si="225"/>
        <x:v>83437.5</x:v>
      </x:c>
      <x:c r="CF46" s="90">
        <x:f t="shared" si="226"/>
        <x:v>83437.5</x:v>
      </x:c>
      <x:c r="CG46" s="90">
        <x:f t="shared" si="227"/>
        <x:v>83437.5</x:v>
      </x:c>
      <x:c r="CH46" s="90">
        <x:f t="shared" si="228"/>
        <x:v>83437.5</x:v>
      </x:c>
      <x:c r="CI46" s="90">
        <x:f t="shared" si="229"/>
        <x:v>83437.5</x:v>
      </x:c>
      <x:c r="CJ46" s="90">
        <x:f t="shared" si="230"/>
        <x:v>83437.5</x:v>
      </x:c>
      <x:c r="CK46" s="90" t="str">
        <x:f t="shared" si="231"/>
      </x:c>
      <x:c r="CL46" s="90" t="str">
        <x:f t="shared" si="232"/>
      </x:c>
      <x:c r="CM46" s="90" t="str">
        <x:f t="shared" si="233"/>
      </x:c>
      <x:c r="CN46" s="90" t="str">
        <x:f t="shared" si="234"/>
      </x:c>
      <x:c r="CO46" s="90" t="str">
        <x:f t="shared" si="235"/>
      </x:c>
      <x:c r="CP46" s="90" t="str">
        <x:f t="shared" si="236"/>
      </x:c>
      <x:c r="CQ46" s="90" t="str">
        <x:f t="shared" si="237"/>
      </x:c>
      <x:c r="CR46" s="90" t="str">
        <x:f t="shared" si="238"/>
      </x:c>
      <x:c r="CS46" s="90" t="str">
        <x:f t="shared" si="239"/>
      </x:c>
      <x:c r="CT46" s="90" t="str">
        <x:f t="shared" si="240"/>
      </x:c>
      <x:c r="CU46" s="90" t="str">
        <x:f t="shared" si="241"/>
      </x:c>
      <x:c r="CV46" s="90" t="str">
        <x:f t="shared" si="242"/>
      </x:c>
      <x:c r="CW46" s="90" t="str">
        <x:f t="shared" si="243"/>
      </x:c>
      <x:c r="CX46" s="90" t="str">
        <x:f t="shared" si="244"/>
      </x:c>
      <x:c r="CY46" s="90" t="str">
        <x:f t="shared" si="245"/>
      </x:c>
      <x:c r="CZ46" s="90" t="str">
        <x:f t="shared" si="246"/>
      </x:c>
      <x:c r="DA46" s="90" t="str">
        <x:f t="shared" si="247"/>
      </x:c>
      <x:c r="DB46" s="90" t="str">
        <x:f t="shared" si="248"/>
      </x:c>
      <x:c r="DC46" s="90" t="str">
        <x:f t="shared" si="249"/>
      </x:c>
      <x:c r="DD46" s="90" t="str">
        <x:f t="shared" si="250"/>
      </x:c>
      <x:c r="DE46" s="90" t="str">
        <x:f t="shared" si="251"/>
      </x:c>
      <x:c r="DF46" s="90" t="str">
        <x:f t="shared" si="252"/>
      </x:c>
      <x:c r="DG46" s="90" t="str">
        <x:f t="shared" si="253"/>
      </x:c>
      <x:c r="DH46" s="90" t="str">
        <x:f t="shared" si="254"/>
      </x:c>
      <x:c r="DI46" s="90" t="str">
        <x:f t="shared" si="255"/>
      </x:c>
      <x:c r="DJ46" s="90" t="str">
        <x:f t="shared" si="256"/>
      </x:c>
      <x:c r="DK46" s="90" t="str">
        <x:f t="shared" si="257"/>
      </x:c>
      <x:c r="DL46" s="90" t="str">
        <x:f t="shared" si="258"/>
      </x:c>
      <x:c r="DM46" s="90" t="str">
        <x:f t="shared" si="259"/>
      </x:c>
      <x:c r="DN46" s="90" t="str">
        <x:f t="shared" si="260"/>
      </x:c>
      <x:c r="DO46" s="90" t="str">
        <x:f t="shared" si="261"/>
      </x:c>
      <x:c r="DP46" s="90" t="str">
        <x:f t="shared" si="262"/>
      </x:c>
      <x:c r="DQ46" s="90" t="str">
        <x:f t="shared" si="263"/>
      </x:c>
      <x:c r="DR46" s="90" t="str">
        <x:f t="shared" si="264"/>
      </x:c>
      <x:c r="DS46" s="90" t="str">
        <x:f t="shared" si="265"/>
      </x:c>
      <x:c r="DT46" s="90" t="str">
        <x:f t="shared" si="266"/>
      </x:c>
      <x:c r="DU46" s="90" t="str">
        <x:f t="shared" si="267"/>
      </x:c>
      <x:c r="DV46" s="90" t="str">
        <x:f t="shared" si="268"/>
      </x:c>
      <x:c r="DW46" s="90" t="str">
        <x:f t="shared" si="269"/>
      </x:c>
      <x:c r="DX46" s="90" t="str">
        <x:f t="shared" si="270"/>
      </x:c>
      <x:c r="DY46" s="90" t="str">
        <x:f t="shared" si="271"/>
      </x:c>
      <x:c r="DZ46" s="90" t="str">
        <x:f t="shared" si="272"/>
      </x:c>
      <x:c r="EA46" s="90" t="str">
        <x:f t="shared" si="273"/>
      </x:c>
      <x:c r="EB46" s="90" t="str">
        <x:f t="shared" si="274"/>
      </x:c>
      <x:c r="EC46" s="90" t="str">
        <x:f t="shared" si="275"/>
      </x:c>
      <x:c r="ED46" s="90" t="str">
        <x:f t="shared" si="276"/>
      </x:c>
      <x:c r="EE46" s="90" t="str">
        <x:f t="shared" si="277"/>
      </x:c>
      <x:c r="EF46" s="90" t="str">
        <x:f t="shared" si="278"/>
      </x:c>
      <x:c r="EG46" s="90" t="str">
        <x:f t="shared" si="279"/>
      </x:c>
      <x:c r="EH46" s="90" t="str">
        <x:f t="shared" si="280"/>
      </x:c>
      <x:c r="EI46" s="90" t="str">
        <x:f t="shared" si="281"/>
      </x:c>
      <x:c r="EJ46" s="90" t="str">
        <x:f t="shared" si="282"/>
      </x:c>
      <x:c r="EK46" s="90" t="str">
        <x:f t="shared" si="283"/>
      </x:c>
      <x:c r="EL46" s="90" t="str">
        <x:f t="shared" si="284"/>
      </x:c>
      <x:c r="EM46" s="90" t="str">
        <x:f t="shared" si="285"/>
      </x:c>
      <x:c r="EN46" s="90" t="str">
        <x:f t="shared" si="286"/>
      </x:c>
      <x:c r="EO46" s="90" t="str">
        <x:f t="shared" si="287"/>
      </x:c>
      <x:c r="EP46" s="90" t="str">
        <x:f t="shared" si="288"/>
      </x:c>
      <x:c r="EQ46" s="90" t="str">
        <x:f t="shared" si="289"/>
      </x:c>
      <x:c r="ER46" s="90" t="str">
        <x:f t="shared" si="290"/>
      </x:c>
      <x:c r="ES46" s="90" t="str">
        <x:f t="shared" si="291"/>
      </x:c>
      <x:c r="ET46" s="90" t="str">
        <x:f t="shared" si="292"/>
      </x:c>
      <x:c r="EU46" s="90" t="str">
        <x:f t="shared" si="293"/>
      </x:c>
      <x:c r="EV46" s="90" t="str">
        <x:f t="shared" si="294"/>
      </x:c>
      <x:c r="EW46" s="90" t="str">
        <x:f t="shared" si="295"/>
      </x:c>
      <x:c r="EX46" s="90" t="str">
        <x:f t="shared" si="296"/>
      </x:c>
      <x:c r="EY46" s="90" t="str">
        <x:f t="shared" si="297"/>
      </x:c>
      <x:c r="EZ46" s="90" t="str">
        <x:f t="shared" si="298"/>
      </x:c>
      <x:c r="FA46" s="90" t="str">
        <x:f t="shared" si="299"/>
      </x:c>
      <x:c r="FB46" t="n">
        <x:f>'07_Presupuesto'!J42-'14_Parametros'!$B$5+1</x:f>
        <x:v>70</x:v>
      </x:c>
      <x:c r="FC46" t="n">
        <x:f>'07_Presupuesto'!K42-'14_Parametros'!$B$5+1</x:f>
        <x:v>81</x:v>
      </x:c>
      <x:c r="FD46">
        <x:f t="shared" si="300"/>
        <x:v>12</x:v>
      </x:c>
    </x:row>
    <x:row r="47" ht="21" customHeight="1">
      <x:c r="B47" s="109" t="str">
        <x:f>'07A_Ppto_Comparado'!K46</x:f>
        <x:v>B.2.4/c)</x:v>
      </x:c>
      <x:c r="C47" s="109" t="str">
        <x:f>'07A_Ppto_Comparado'!L46</x:f>
        <x:v>Bajadas</x:v>
      </x:c>
      <x:c r="D47" s="109" t="str">
        <x:f>'07A_Ppto_Comparado'!M46</x:f>
        <x:v>ML</x:v>
      </x:c>
      <x:c r="E47" s="110" t="n">
        <x:f>'07A_Ppto_Comparado'!N46</x:f>
        <x:v>24</x:v>
      </x:c>
      <x:c r="F47" s="110" t="n">
        <x:f>'07A_Ppto_Comparado'!O46</x:f>
        <x:v>17374.999999999996</x:v>
      </x:c>
      <x:c r="G47" s="110" t="n">
        <x:f>'07A_Ppto_Comparado'!P46</x:f>
        <x:v>416999.9999999999</x:v>
      </x:c>
      <x:c r="H47" s="110" t="str">
        <x:f t="shared" si="151"/>
      </x:c>
      <x:c r="I47" s="110" t="str">
        <x:f t="shared" si="301"/>
      </x:c>
      <x:c r="J47" s="110" t="str">
        <x:f t="shared" si="302"/>
      </x:c>
      <x:c r="K47" s="110" t="str">
        <x:f t="shared" si="153"/>
      </x:c>
      <x:c r="L47" s="110" t="str">
        <x:f t="shared" si="154"/>
      </x:c>
      <x:c r="M47" s="110" t="str">
        <x:f t="shared" si="155"/>
      </x:c>
      <x:c r="N47" s="110" t="str">
        <x:f t="shared" si="156"/>
      </x:c>
      <x:c r="O47" s="110" t="str">
        <x:f t="shared" si="157"/>
      </x:c>
      <x:c r="P47" s="110" t="str">
        <x:f t="shared" si="158"/>
      </x:c>
      <x:c r="Q47" s="110" t="str">
        <x:f t="shared" si="159"/>
      </x:c>
      <x:c r="R47" s="110" t="str">
        <x:f t="shared" si="160"/>
      </x:c>
      <x:c r="S47" s="110" t="str">
        <x:f t="shared" si="161"/>
      </x:c>
      <x:c r="T47" s="110" t="str">
        <x:f t="shared" si="162"/>
      </x:c>
      <x:c r="U47" s="110" t="str">
        <x:f t="shared" si="163"/>
      </x:c>
      <x:c r="V47" s="110" t="str">
        <x:f t="shared" si="164"/>
      </x:c>
      <x:c r="W47" s="110" t="str">
        <x:f t="shared" si="165"/>
      </x:c>
      <x:c r="X47" s="110" t="str">
        <x:f t="shared" si="166"/>
      </x:c>
      <x:c r="Y47" s="110" t="str">
        <x:f t="shared" si="167"/>
      </x:c>
      <x:c r="Z47" s="110" t="str">
        <x:f t="shared" si="168"/>
      </x:c>
      <x:c r="AA47" s="110" t="str">
        <x:f t="shared" si="169"/>
      </x:c>
      <x:c r="AB47" s="110" t="str">
        <x:f t="shared" si="170"/>
      </x:c>
      <x:c r="AC47" s="110" t="str">
        <x:f t="shared" si="171"/>
      </x:c>
      <x:c r="AD47" s="110" t="str">
        <x:f t="shared" si="172"/>
      </x:c>
      <x:c r="AE47" s="110" t="str">
        <x:f t="shared" si="173"/>
      </x:c>
      <x:c r="AF47" s="110" t="str">
        <x:f t="shared" si="174"/>
      </x:c>
      <x:c r="AG47" s="110" t="str">
        <x:f t="shared" si="175"/>
      </x:c>
      <x:c r="AH47" s="110" t="str">
        <x:f t="shared" si="176"/>
      </x:c>
      <x:c r="AI47" s="110" t="str">
        <x:f t="shared" si="177"/>
      </x:c>
      <x:c r="AJ47" s="110" t="str">
        <x:f t="shared" si="178"/>
      </x:c>
      <x:c r="AK47" s="110" t="str">
        <x:f t="shared" si="179"/>
      </x:c>
      <x:c r="AL47" s="110" t="str">
        <x:f t="shared" si="180"/>
      </x:c>
      <x:c r="AM47" s="110" t="str">
        <x:f t="shared" si="181"/>
      </x:c>
      <x:c r="AN47" s="110" t="str">
        <x:f t="shared" si="182"/>
      </x:c>
      <x:c r="AO47" s="110" t="str">
        <x:f t="shared" si="183"/>
      </x:c>
      <x:c r="AP47" s="110" t="str">
        <x:f t="shared" si="184"/>
      </x:c>
      <x:c r="AQ47" s="110" t="str">
        <x:f t="shared" si="185"/>
      </x:c>
      <x:c r="AR47" s="110" t="str">
        <x:f t="shared" si="186"/>
      </x:c>
      <x:c r="AS47" s="110" t="str">
        <x:f t="shared" si="187"/>
      </x:c>
      <x:c r="AT47" s="110" t="str">
        <x:f t="shared" si="188"/>
      </x:c>
      <x:c r="AU47" s="110" t="str">
        <x:f t="shared" si="189"/>
      </x:c>
      <x:c r="AV47" s="110" t="str">
        <x:f t="shared" si="190"/>
      </x:c>
      <x:c r="AW47" s="110" t="str">
        <x:f t="shared" si="191"/>
      </x:c>
      <x:c r="AX47" s="110" t="str">
        <x:f t="shared" si="192"/>
      </x:c>
      <x:c r="AY47" s="110" t="str">
        <x:f t="shared" si="193"/>
      </x:c>
      <x:c r="AZ47" s="110" t="str">
        <x:f t="shared" si="194"/>
      </x:c>
      <x:c r="BA47" s="110" t="str">
        <x:f t="shared" si="195"/>
      </x:c>
      <x:c r="BB47" s="110" t="str">
        <x:f t="shared" si="196"/>
      </x:c>
      <x:c r="BC47" s="110" t="str">
        <x:f t="shared" si="197"/>
      </x:c>
      <x:c r="BD47" s="110" t="str">
        <x:f t="shared" si="198"/>
      </x:c>
      <x:c r="BE47" s="110" t="str">
        <x:f t="shared" si="199"/>
      </x:c>
      <x:c r="BF47" s="110" t="str">
        <x:f t="shared" si="200"/>
      </x:c>
      <x:c r="BG47" s="110" t="str">
        <x:f t="shared" si="201"/>
      </x:c>
      <x:c r="BH47" s="110" t="str">
        <x:f t="shared" si="202"/>
      </x:c>
      <x:c r="BI47" s="110" t="str">
        <x:f t="shared" si="203"/>
      </x:c>
      <x:c r="BJ47" s="110" t="str">
        <x:f t="shared" si="204"/>
      </x:c>
      <x:c r="BK47" s="110" t="str">
        <x:f t="shared" si="205"/>
      </x:c>
      <x:c r="BL47" s="110" t="str">
        <x:f t="shared" si="206"/>
      </x:c>
      <x:c r="BM47" s="110" t="str">
        <x:f t="shared" si="207"/>
      </x:c>
      <x:c r="BN47" s="110" t="str">
        <x:f t="shared" si="208"/>
      </x:c>
      <x:c r="BO47" s="110" t="str">
        <x:f t="shared" si="209"/>
      </x:c>
      <x:c r="BP47" s="110" t="str">
        <x:f t="shared" si="210"/>
      </x:c>
      <x:c r="BQ47" s="110" t="str">
        <x:f t="shared" si="211"/>
      </x:c>
      <x:c r="BR47" s="110" t="str">
        <x:f t="shared" si="212"/>
      </x:c>
      <x:c r="BS47" s="110" t="str">
        <x:f t="shared" si="213"/>
      </x:c>
      <x:c r="BT47" s="110" t="str">
        <x:f t="shared" si="214"/>
      </x:c>
      <x:c r="BU47" s="110" t="str">
        <x:f t="shared" si="215"/>
      </x:c>
      <x:c r="BV47" s="110" t="str">
        <x:f t="shared" si="216"/>
      </x:c>
      <x:c r="BW47" s="110" t="str">
        <x:f t="shared" si="217"/>
      </x:c>
      <x:c r="BX47" s="110" t="str">
        <x:f t="shared" si="218"/>
      </x:c>
      <x:c r="BY47" s="110">
        <x:f t="shared" si="219"/>
        <x:v>34749.999999999993</x:v>
      </x:c>
      <x:c r="BZ47" s="110">
        <x:f t="shared" si="220"/>
        <x:v>34749.999999999993</x:v>
      </x:c>
      <x:c r="CA47" s="110">
        <x:f t="shared" si="221"/>
        <x:v>34749.999999999993</x:v>
      </x:c>
      <x:c r="CB47" s="110">
        <x:f t="shared" si="222"/>
        <x:v>34749.999999999993</x:v>
      </x:c>
      <x:c r="CC47" s="110">
        <x:f t="shared" si="223"/>
        <x:v>34749.999999999993</x:v>
      </x:c>
      <x:c r="CD47" s="110">
        <x:f t="shared" si="224"/>
        <x:v>34749.999999999993</x:v>
      </x:c>
      <x:c r="CE47" s="110">
        <x:f t="shared" si="225"/>
        <x:v>34749.999999999993</x:v>
      </x:c>
      <x:c r="CF47" s="110">
        <x:f t="shared" si="226"/>
        <x:v>34749.999999999993</x:v>
      </x:c>
      <x:c r="CG47" s="110">
        <x:f t="shared" si="227"/>
        <x:v>34749.999999999993</x:v>
      </x:c>
      <x:c r="CH47" s="110">
        <x:f t="shared" si="228"/>
        <x:v>34749.999999999993</x:v>
      </x:c>
      <x:c r="CI47" s="110">
        <x:f t="shared" si="229"/>
        <x:v>34749.999999999993</x:v>
      </x:c>
      <x:c r="CJ47" s="110">
        <x:f t="shared" si="230"/>
        <x:v>34749.999999999993</x:v>
      </x:c>
      <x:c r="CK47" s="110" t="str">
        <x:f t="shared" si="231"/>
      </x:c>
      <x:c r="CL47" s="110" t="str">
        <x:f t="shared" si="232"/>
      </x:c>
      <x:c r="CM47" s="110" t="str">
        <x:f t="shared" si="233"/>
      </x:c>
      <x:c r="CN47" s="110" t="str">
        <x:f t="shared" si="234"/>
      </x:c>
      <x:c r="CO47" s="110" t="str">
        <x:f t="shared" si="235"/>
      </x:c>
      <x:c r="CP47" s="110" t="str">
        <x:f t="shared" si="236"/>
      </x:c>
      <x:c r="CQ47" s="110" t="str">
        <x:f t="shared" si="237"/>
      </x:c>
      <x:c r="CR47" s="110" t="str">
        <x:f t="shared" si="238"/>
      </x:c>
      <x:c r="CS47" s="110" t="str">
        <x:f t="shared" si="239"/>
      </x:c>
      <x:c r="CT47" s="110" t="str">
        <x:f t="shared" si="240"/>
      </x:c>
      <x:c r="CU47" s="110" t="str">
        <x:f t="shared" si="241"/>
      </x:c>
      <x:c r="CV47" s="110" t="str">
        <x:f t="shared" si="242"/>
      </x:c>
      <x:c r="CW47" s="110" t="str">
        <x:f t="shared" si="243"/>
      </x:c>
      <x:c r="CX47" s="110" t="str">
        <x:f t="shared" si="244"/>
      </x:c>
      <x:c r="CY47" s="110" t="str">
        <x:f t="shared" si="245"/>
      </x:c>
      <x:c r="CZ47" s="110" t="str">
        <x:f t="shared" si="246"/>
      </x:c>
      <x:c r="DA47" s="110" t="str">
        <x:f t="shared" si="247"/>
      </x:c>
      <x:c r="DB47" s="110" t="str">
        <x:f t="shared" si="248"/>
      </x:c>
      <x:c r="DC47" s="110" t="str">
        <x:f t="shared" si="249"/>
      </x:c>
      <x:c r="DD47" s="110" t="str">
        <x:f t="shared" si="250"/>
      </x:c>
      <x:c r="DE47" s="110" t="str">
        <x:f t="shared" si="251"/>
      </x:c>
      <x:c r="DF47" s="110" t="str">
        <x:f t="shared" si="252"/>
      </x:c>
      <x:c r="DG47" s="110" t="str">
        <x:f t="shared" si="253"/>
      </x:c>
      <x:c r="DH47" s="110" t="str">
        <x:f t="shared" si="254"/>
      </x:c>
      <x:c r="DI47" s="110" t="str">
        <x:f t="shared" si="255"/>
      </x:c>
      <x:c r="DJ47" s="110" t="str">
        <x:f t="shared" si="256"/>
      </x:c>
      <x:c r="DK47" s="110" t="str">
        <x:f t="shared" si="257"/>
      </x:c>
      <x:c r="DL47" s="110" t="str">
        <x:f t="shared" si="258"/>
      </x:c>
      <x:c r="DM47" s="110" t="str">
        <x:f t="shared" si="259"/>
      </x:c>
      <x:c r="DN47" s="110" t="str">
        <x:f t="shared" si="260"/>
      </x:c>
      <x:c r="DO47" s="110" t="str">
        <x:f t="shared" si="261"/>
      </x:c>
      <x:c r="DP47" s="110" t="str">
        <x:f t="shared" si="262"/>
      </x:c>
      <x:c r="DQ47" s="110" t="str">
        <x:f t="shared" si="263"/>
      </x:c>
      <x:c r="DR47" s="110" t="str">
        <x:f t="shared" si="264"/>
      </x:c>
      <x:c r="DS47" s="110" t="str">
        <x:f t="shared" si="265"/>
      </x:c>
      <x:c r="DT47" s="110" t="str">
        <x:f t="shared" si="266"/>
      </x:c>
      <x:c r="DU47" s="110" t="str">
        <x:f t="shared" si="267"/>
      </x:c>
      <x:c r="DV47" s="110" t="str">
        <x:f t="shared" si="268"/>
      </x:c>
      <x:c r="DW47" s="110" t="str">
        <x:f t="shared" si="269"/>
      </x:c>
      <x:c r="DX47" s="110" t="str">
        <x:f t="shared" si="270"/>
      </x:c>
      <x:c r="DY47" s="110" t="str">
        <x:f t="shared" si="271"/>
      </x:c>
      <x:c r="DZ47" s="110" t="str">
        <x:f t="shared" si="272"/>
      </x:c>
      <x:c r="EA47" s="110" t="str">
        <x:f t="shared" si="273"/>
      </x:c>
      <x:c r="EB47" s="110" t="str">
        <x:f t="shared" si="274"/>
      </x:c>
      <x:c r="EC47" s="110" t="str">
        <x:f t="shared" si="275"/>
      </x:c>
      <x:c r="ED47" s="110" t="str">
        <x:f t="shared" si="276"/>
      </x:c>
      <x:c r="EE47" s="110" t="str">
        <x:f t="shared" si="277"/>
      </x:c>
      <x:c r="EF47" s="110" t="str">
        <x:f t="shared" si="278"/>
      </x:c>
      <x:c r="EG47" s="110" t="str">
        <x:f t="shared" si="279"/>
      </x:c>
      <x:c r="EH47" s="110" t="str">
        <x:f t="shared" si="280"/>
      </x:c>
      <x:c r="EI47" s="110" t="str">
        <x:f t="shared" si="281"/>
      </x:c>
      <x:c r="EJ47" s="110" t="str">
        <x:f t="shared" si="282"/>
      </x:c>
      <x:c r="EK47" s="110" t="str">
        <x:f t="shared" si="283"/>
      </x:c>
      <x:c r="EL47" s="110" t="str">
        <x:f t="shared" si="284"/>
      </x:c>
      <x:c r="EM47" s="110" t="str">
        <x:f t="shared" si="285"/>
      </x:c>
      <x:c r="EN47" s="110" t="str">
        <x:f t="shared" si="286"/>
      </x:c>
      <x:c r="EO47" s="110" t="str">
        <x:f t="shared" si="287"/>
      </x:c>
      <x:c r="EP47" s="110" t="str">
        <x:f t="shared" si="288"/>
      </x:c>
      <x:c r="EQ47" s="110" t="str">
        <x:f t="shared" si="289"/>
      </x:c>
      <x:c r="ER47" s="110" t="str">
        <x:f t="shared" si="290"/>
      </x:c>
      <x:c r="ES47" s="110" t="str">
        <x:f t="shared" si="291"/>
      </x:c>
      <x:c r="ET47" s="110" t="str">
        <x:f t="shared" si="292"/>
      </x:c>
      <x:c r="EU47" s="110" t="str">
        <x:f t="shared" si="293"/>
      </x:c>
      <x:c r="EV47" s="110" t="str">
        <x:f t="shared" si="294"/>
      </x:c>
      <x:c r="EW47" s="110" t="str">
        <x:f t="shared" si="295"/>
      </x:c>
      <x:c r="EX47" s="110" t="str">
        <x:f t="shared" si="296"/>
      </x:c>
      <x:c r="EY47" s="110" t="str">
        <x:f t="shared" si="297"/>
      </x:c>
      <x:c r="EZ47" s="110" t="str">
        <x:f t="shared" si="298"/>
      </x:c>
      <x:c r="FA47" s="110" t="str">
        <x:f t="shared" si="299"/>
      </x:c>
      <x:c r="FB47" t="n">
        <x:f>'07_Presupuesto'!J43-'14_Parametros'!$B$5+1</x:f>
        <x:v>70</x:v>
      </x:c>
      <x:c r="FC47" t="n">
        <x:f>'07_Presupuesto'!K43-'14_Parametros'!$B$5+1</x:f>
        <x:v>81</x:v>
      </x:c>
      <x:c r="FD47">
        <x:f t="shared" si="300"/>
        <x:v>12</x:v>
      </x:c>
    </x:row>
    <x:row r="48" ht="21" customHeight="1">
      <x:c r="B48" t="str">
        <x:f>'07A_Ppto_Comparado'!K47</x:f>
        <x:v>B.2.4/d)</x:v>
      </x:c>
      <x:c r="C48" t="str">
        <x:f>'07A_Ppto_Comparado'!L47</x:f>
        <x:v>Salida Ventilaciones</x:v>
      </x:c>
      <x:c r="D48" t="str">
        <x:f>'07A_Ppto_Comparado'!M47</x:f>
        <x:v>ML</x:v>
      </x:c>
      <x:c r="E48" s="90" t="n">
        <x:f>'07A_Ppto_Comparado'!N47</x:f>
        <x:v>6</x:v>
      </x:c>
      <x:c r="F48" s="90" t="n">
        <x:f>'07A_Ppto_Comparado'!O47</x:f>
        <x:v>20625</x:v>
      </x:c>
      <x:c r="G48" s="90" t="n">
        <x:f>'07A_Ppto_Comparado'!P47</x:f>
        <x:v>123750</x:v>
      </x:c>
      <x:c r="H48" s="90" t="str">
        <x:f t="shared" si="151"/>
      </x:c>
      <x:c r="I48" s="90" t="str">
        <x:f t="shared" si="301"/>
      </x:c>
      <x:c r="J48" s="90" t="str">
        <x:f t="shared" si="302"/>
      </x:c>
      <x:c r="K48" s="90" t="str">
        <x:f t="shared" si="153"/>
      </x:c>
      <x:c r="L48" s="90" t="str">
        <x:f t="shared" si="154"/>
      </x:c>
      <x:c r="M48" s="90" t="str">
        <x:f t="shared" si="155"/>
      </x:c>
      <x:c r="N48" s="90" t="str">
        <x:f t="shared" si="156"/>
      </x:c>
      <x:c r="O48" s="90" t="str">
        <x:f t="shared" si="157"/>
      </x:c>
      <x:c r="P48" s="90" t="str">
        <x:f t="shared" si="158"/>
      </x:c>
      <x:c r="Q48" s="90" t="str">
        <x:f t="shared" si="159"/>
      </x:c>
      <x:c r="R48" s="90" t="str">
        <x:f t="shared" si="160"/>
      </x:c>
      <x:c r="S48" s="90" t="str">
        <x:f t="shared" si="161"/>
      </x:c>
      <x:c r="T48" s="90" t="str">
        <x:f t="shared" si="162"/>
      </x:c>
      <x:c r="U48" s="90" t="str">
        <x:f t="shared" si="163"/>
      </x:c>
      <x:c r="V48" s="90" t="str">
        <x:f t="shared" si="164"/>
      </x:c>
      <x:c r="W48" s="90" t="str">
        <x:f t="shared" si="165"/>
      </x:c>
      <x:c r="X48" s="90" t="str">
        <x:f t="shared" si="166"/>
      </x:c>
      <x:c r="Y48" s="90" t="str">
        <x:f t="shared" si="167"/>
      </x:c>
      <x:c r="Z48" s="90" t="str">
        <x:f t="shared" si="168"/>
      </x:c>
      <x:c r="AA48" s="90" t="str">
        <x:f t="shared" si="169"/>
      </x:c>
      <x:c r="AB48" s="90" t="str">
        <x:f t="shared" si="170"/>
      </x:c>
      <x:c r="AC48" s="90" t="str">
        <x:f t="shared" si="171"/>
      </x:c>
      <x:c r="AD48" s="90" t="str">
        <x:f t="shared" si="172"/>
      </x:c>
      <x:c r="AE48" s="90" t="str">
        <x:f t="shared" si="173"/>
      </x:c>
      <x:c r="AF48" s="90" t="str">
        <x:f t="shared" si="174"/>
      </x:c>
      <x:c r="AG48" s="90" t="str">
        <x:f t="shared" si="175"/>
      </x:c>
      <x:c r="AH48" s="90" t="str">
        <x:f t="shared" si="176"/>
      </x:c>
      <x:c r="AI48" s="90" t="str">
        <x:f t="shared" si="177"/>
      </x:c>
      <x:c r="AJ48" s="90" t="str">
        <x:f t="shared" si="178"/>
      </x:c>
      <x:c r="AK48" s="90" t="str">
        <x:f t="shared" si="179"/>
      </x:c>
      <x:c r="AL48" s="90" t="str">
        <x:f t="shared" si="180"/>
      </x:c>
      <x:c r="AM48" s="90" t="str">
        <x:f t="shared" si="181"/>
      </x:c>
      <x:c r="AN48" s="90" t="str">
        <x:f t="shared" si="182"/>
      </x:c>
      <x:c r="AO48" s="90" t="str">
        <x:f t="shared" si="183"/>
      </x:c>
      <x:c r="AP48" s="90" t="str">
        <x:f t="shared" si="184"/>
      </x:c>
      <x:c r="AQ48" s="90" t="str">
        <x:f t="shared" si="185"/>
      </x:c>
      <x:c r="AR48" s="90" t="str">
        <x:f t="shared" si="186"/>
      </x:c>
      <x:c r="AS48" s="90" t="str">
        <x:f t="shared" si="187"/>
      </x:c>
      <x:c r="AT48" s="90" t="str">
        <x:f t="shared" si="188"/>
      </x:c>
      <x:c r="AU48" s="90" t="str">
        <x:f t="shared" si="189"/>
      </x:c>
      <x:c r="AV48" s="90" t="str">
        <x:f t="shared" si="190"/>
      </x:c>
      <x:c r="AW48" s="90" t="str">
        <x:f t="shared" si="191"/>
      </x:c>
      <x:c r="AX48" s="90" t="str">
        <x:f t="shared" si="192"/>
      </x:c>
      <x:c r="AY48" s="90" t="str">
        <x:f t="shared" si="193"/>
      </x:c>
      <x:c r="AZ48" s="90" t="str">
        <x:f t="shared" si="194"/>
      </x:c>
      <x:c r="BA48" s="90" t="str">
        <x:f t="shared" si="195"/>
      </x:c>
      <x:c r="BB48" s="90" t="str">
        <x:f t="shared" si="196"/>
      </x:c>
      <x:c r="BC48" s="90" t="str">
        <x:f t="shared" si="197"/>
      </x:c>
      <x:c r="BD48" s="90" t="str">
        <x:f t="shared" si="198"/>
      </x:c>
      <x:c r="BE48" s="90" t="str">
        <x:f t="shared" si="199"/>
      </x:c>
      <x:c r="BF48" s="90" t="str">
        <x:f t="shared" si="200"/>
      </x:c>
      <x:c r="BG48" s="90" t="str">
        <x:f t="shared" si="201"/>
      </x:c>
      <x:c r="BH48" s="90" t="str">
        <x:f t="shared" si="202"/>
      </x:c>
      <x:c r="BI48" s="90" t="str">
        <x:f t="shared" si="203"/>
      </x:c>
      <x:c r="BJ48" s="90" t="str">
        <x:f t="shared" si="204"/>
      </x:c>
      <x:c r="BK48" s="90" t="str">
        <x:f t="shared" si="205"/>
      </x:c>
      <x:c r="BL48" s="90" t="str">
        <x:f t="shared" si="206"/>
      </x:c>
      <x:c r="BM48" s="90" t="str">
        <x:f t="shared" si="207"/>
      </x:c>
      <x:c r="BN48" s="90" t="str">
        <x:f t="shared" si="208"/>
      </x:c>
      <x:c r="BO48" s="90" t="str">
        <x:f t="shared" si="209"/>
      </x:c>
      <x:c r="BP48" s="90" t="str">
        <x:f t="shared" si="210"/>
      </x:c>
      <x:c r="BQ48" s="90" t="str">
        <x:f t="shared" si="211"/>
      </x:c>
      <x:c r="BR48" s="90" t="str">
        <x:f t="shared" si="212"/>
      </x:c>
      <x:c r="BS48" s="90" t="str">
        <x:f t="shared" si="213"/>
      </x:c>
      <x:c r="BT48" s="90" t="str">
        <x:f t="shared" si="214"/>
      </x:c>
      <x:c r="BU48" s="90" t="str">
        <x:f t="shared" si="215"/>
      </x:c>
      <x:c r="BV48" s="90" t="str">
        <x:f t="shared" si="216"/>
      </x:c>
      <x:c r="BW48" s="90" t="str">
        <x:f t="shared" si="217"/>
      </x:c>
      <x:c r="BX48" s="90" t="str">
        <x:f t="shared" si="218"/>
      </x:c>
      <x:c r="BY48" s="90">
        <x:f t="shared" si="219"/>
        <x:v>10312.5</x:v>
      </x:c>
      <x:c r="BZ48" s="90">
        <x:f t="shared" si="220"/>
        <x:v>10312.5</x:v>
      </x:c>
      <x:c r="CA48" s="90">
        <x:f t="shared" si="221"/>
        <x:v>10312.5</x:v>
      </x:c>
      <x:c r="CB48" s="90">
        <x:f t="shared" si="222"/>
        <x:v>10312.5</x:v>
      </x:c>
      <x:c r="CC48" s="90">
        <x:f t="shared" si="223"/>
        <x:v>10312.5</x:v>
      </x:c>
      <x:c r="CD48" s="90">
        <x:f t="shared" si="224"/>
        <x:v>10312.5</x:v>
      </x:c>
      <x:c r="CE48" s="90">
        <x:f t="shared" si="225"/>
        <x:v>10312.5</x:v>
      </x:c>
      <x:c r="CF48" s="90">
        <x:f t="shared" si="226"/>
        <x:v>10312.5</x:v>
      </x:c>
      <x:c r="CG48" s="90">
        <x:f t="shared" si="227"/>
        <x:v>10312.5</x:v>
      </x:c>
      <x:c r="CH48" s="90">
        <x:f t="shared" si="228"/>
        <x:v>10312.5</x:v>
      </x:c>
      <x:c r="CI48" s="90">
        <x:f t="shared" si="229"/>
        <x:v>10312.5</x:v>
      </x:c>
      <x:c r="CJ48" s="90">
        <x:f t="shared" si="230"/>
        <x:v>10312.5</x:v>
      </x:c>
      <x:c r="CK48" s="90" t="str">
        <x:f t="shared" si="231"/>
      </x:c>
      <x:c r="CL48" s="90" t="str">
        <x:f t="shared" si="232"/>
      </x:c>
      <x:c r="CM48" s="90" t="str">
        <x:f t="shared" si="233"/>
      </x:c>
      <x:c r="CN48" s="90" t="str">
        <x:f t="shared" si="234"/>
      </x:c>
      <x:c r="CO48" s="90" t="str">
        <x:f t="shared" si="235"/>
      </x:c>
      <x:c r="CP48" s="90" t="str">
        <x:f t="shared" si="236"/>
      </x:c>
      <x:c r="CQ48" s="90" t="str">
        <x:f t="shared" si="237"/>
      </x:c>
      <x:c r="CR48" s="90" t="str">
        <x:f t="shared" si="238"/>
      </x:c>
      <x:c r="CS48" s="90" t="str">
        <x:f t="shared" si="239"/>
      </x:c>
      <x:c r="CT48" s="90" t="str">
        <x:f t="shared" si="240"/>
      </x:c>
      <x:c r="CU48" s="90" t="str">
        <x:f t="shared" si="241"/>
      </x:c>
      <x:c r="CV48" s="90" t="str">
        <x:f t="shared" si="242"/>
      </x:c>
      <x:c r="CW48" s="90" t="str">
        <x:f t="shared" si="243"/>
      </x:c>
      <x:c r="CX48" s="90" t="str">
        <x:f t="shared" si="244"/>
      </x:c>
      <x:c r="CY48" s="90" t="str">
        <x:f t="shared" si="245"/>
      </x:c>
      <x:c r="CZ48" s="90" t="str">
        <x:f t="shared" si="246"/>
      </x:c>
      <x:c r="DA48" s="90" t="str">
        <x:f t="shared" si="247"/>
      </x:c>
      <x:c r="DB48" s="90" t="str">
        <x:f t="shared" si="248"/>
      </x:c>
      <x:c r="DC48" s="90" t="str">
        <x:f t="shared" si="249"/>
      </x:c>
      <x:c r="DD48" s="90" t="str">
        <x:f t="shared" si="250"/>
      </x:c>
      <x:c r="DE48" s="90" t="str">
        <x:f t="shared" si="251"/>
      </x:c>
      <x:c r="DF48" s="90" t="str">
        <x:f t="shared" si="252"/>
      </x:c>
      <x:c r="DG48" s="90" t="str">
        <x:f t="shared" si="253"/>
      </x:c>
      <x:c r="DH48" s="90" t="str">
        <x:f t="shared" si="254"/>
      </x:c>
      <x:c r="DI48" s="90" t="str">
        <x:f t="shared" si="255"/>
      </x:c>
      <x:c r="DJ48" s="90" t="str">
        <x:f t="shared" si="256"/>
      </x:c>
      <x:c r="DK48" s="90" t="str">
        <x:f t="shared" si="257"/>
      </x:c>
      <x:c r="DL48" s="90" t="str">
        <x:f t="shared" si="258"/>
      </x:c>
      <x:c r="DM48" s="90" t="str">
        <x:f t="shared" si="259"/>
      </x:c>
      <x:c r="DN48" s="90" t="str">
        <x:f t="shared" si="260"/>
      </x:c>
      <x:c r="DO48" s="90" t="str">
        <x:f t="shared" si="261"/>
      </x:c>
      <x:c r="DP48" s="90" t="str">
        <x:f t="shared" si="262"/>
      </x:c>
      <x:c r="DQ48" s="90" t="str">
        <x:f t="shared" si="263"/>
      </x:c>
      <x:c r="DR48" s="90" t="str">
        <x:f t="shared" si="264"/>
      </x:c>
      <x:c r="DS48" s="90" t="str">
        <x:f t="shared" si="265"/>
      </x:c>
      <x:c r="DT48" s="90" t="str">
        <x:f t="shared" si="266"/>
      </x:c>
      <x:c r="DU48" s="90" t="str">
        <x:f t="shared" si="267"/>
      </x:c>
      <x:c r="DV48" s="90" t="str">
        <x:f t="shared" si="268"/>
      </x:c>
      <x:c r="DW48" s="90" t="str">
        <x:f t="shared" si="269"/>
      </x:c>
      <x:c r="DX48" s="90" t="str">
        <x:f t="shared" si="270"/>
      </x:c>
      <x:c r="DY48" s="90" t="str">
        <x:f t="shared" si="271"/>
      </x:c>
      <x:c r="DZ48" s="90" t="str">
        <x:f t="shared" si="272"/>
      </x:c>
      <x:c r="EA48" s="90" t="str">
        <x:f t="shared" si="273"/>
      </x:c>
      <x:c r="EB48" s="90" t="str">
        <x:f t="shared" si="274"/>
      </x:c>
      <x:c r="EC48" s="90" t="str">
        <x:f t="shared" si="275"/>
      </x:c>
      <x:c r="ED48" s="90" t="str">
        <x:f t="shared" si="276"/>
      </x:c>
      <x:c r="EE48" s="90" t="str">
        <x:f t="shared" si="277"/>
      </x:c>
      <x:c r="EF48" s="90" t="str">
        <x:f t="shared" si="278"/>
      </x:c>
      <x:c r="EG48" s="90" t="str">
        <x:f t="shared" si="279"/>
      </x:c>
      <x:c r="EH48" s="90" t="str">
        <x:f t="shared" si="280"/>
      </x:c>
      <x:c r="EI48" s="90" t="str">
        <x:f t="shared" si="281"/>
      </x:c>
      <x:c r="EJ48" s="90" t="str">
        <x:f t="shared" si="282"/>
      </x:c>
      <x:c r="EK48" s="90" t="str">
        <x:f t="shared" si="283"/>
      </x:c>
      <x:c r="EL48" s="90" t="str">
        <x:f t="shared" si="284"/>
      </x:c>
      <x:c r="EM48" s="90" t="str">
        <x:f t="shared" si="285"/>
      </x:c>
      <x:c r="EN48" s="90" t="str">
        <x:f t="shared" si="286"/>
      </x:c>
      <x:c r="EO48" s="90" t="str">
        <x:f t="shared" si="287"/>
      </x:c>
      <x:c r="EP48" s="90" t="str">
        <x:f t="shared" si="288"/>
      </x:c>
      <x:c r="EQ48" s="90" t="str">
        <x:f t="shared" si="289"/>
      </x:c>
      <x:c r="ER48" s="90" t="str">
        <x:f t="shared" si="290"/>
      </x:c>
      <x:c r="ES48" s="90" t="str">
        <x:f t="shared" si="291"/>
      </x:c>
      <x:c r="ET48" s="90" t="str">
        <x:f t="shared" si="292"/>
      </x:c>
      <x:c r="EU48" s="90" t="str">
        <x:f t="shared" si="293"/>
      </x:c>
      <x:c r="EV48" s="90" t="str">
        <x:f t="shared" si="294"/>
      </x:c>
      <x:c r="EW48" s="90" t="str">
        <x:f t="shared" si="295"/>
      </x:c>
      <x:c r="EX48" s="90" t="str">
        <x:f t="shared" si="296"/>
      </x:c>
      <x:c r="EY48" s="90" t="str">
        <x:f t="shared" si="297"/>
      </x:c>
      <x:c r="EZ48" s="90" t="str">
        <x:f t="shared" si="298"/>
      </x:c>
      <x:c r="FA48" s="90" t="str">
        <x:f t="shared" si="299"/>
      </x:c>
      <x:c r="FB48" t="n">
        <x:f>'07_Presupuesto'!J44-'14_Parametros'!$B$5+1</x:f>
        <x:v>70</x:v>
      </x:c>
      <x:c r="FC48" t="n">
        <x:f>'07_Presupuesto'!K44-'14_Parametros'!$B$5+1</x:f>
        <x:v>81</x:v>
      </x:c>
      <x:c r="FD48">
        <x:f t="shared" si="300"/>
        <x:v>12</x:v>
      </x:c>
    </x:row>
    <x:row r="49" ht="21" customHeight="1">
      <x:c r="B49" s="109" t="str">
        <x:f>'07A_Ppto_Comparado'!K48</x:f>
        <x:v>B.2.5.1</x:v>
      </x:c>
      <x:c r="C49" s="109" t="str">
        <x:f>'07A_Ppto_Comparado'!L48</x:f>
        <x:v>Cerámicos Muros</x:v>
      </x:c>
      <x:c r="D49" s="109" t="str">
        <x:f>'07A_Ppto_Comparado'!M48</x:f>
        <x:v>M2</x:v>
      </x:c>
      <x:c r="E49" s="110" t="n">
        <x:f>'07A_Ppto_Comparado'!N48</x:f>
        <x:v>70</x:v>
      </x:c>
      <x:c r="F49" s="110" t="n">
        <x:f>'07A_Ppto_Comparado'!O48</x:f>
        <x:v>34749.99999999999</x:v>
      </x:c>
      <x:c r="G49" s="110" t="n">
        <x:f>'07A_Ppto_Comparado'!P48</x:f>
        <x:v>2432499.9999999995</x:v>
      </x:c>
      <x:c r="H49" s="110" t="str">
        <x:f t="shared" si="151"/>
      </x:c>
      <x:c r="I49" s="110" t="str">
        <x:f t="shared" si="301"/>
      </x:c>
      <x:c r="J49" s="110" t="str">
        <x:f t="shared" si="302"/>
      </x:c>
      <x:c r="K49" s="110" t="str">
        <x:f t="shared" si="153"/>
      </x:c>
      <x:c r="L49" s="110" t="str">
        <x:f t="shared" si="154"/>
      </x:c>
      <x:c r="M49" s="110" t="str">
        <x:f t="shared" si="155"/>
      </x:c>
      <x:c r="N49" s="110" t="str">
        <x:f t="shared" si="156"/>
      </x:c>
      <x:c r="O49" s="110" t="str">
        <x:f t="shared" si="157"/>
      </x:c>
      <x:c r="P49" s="110" t="str">
        <x:f t="shared" si="158"/>
      </x:c>
      <x:c r="Q49" s="110" t="str">
        <x:f t="shared" si="159"/>
      </x:c>
      <x:c r="R49" s="110" t="str">
        <x:f t="shared" si="160"/>
      </x:c>
      <x:c r="S49" s="110" t="str">
        <x:f t="shared" si="161"/>
      </x:c>
      <x:c r="T49" s="110" t="str">
        <x:f t="shared" si="162"/>
      </x:c>
      <x:c r="U49" s="110" t="str">
        <x:f t="shared" si="163"/>
      </x:c>
      <x:c r="V49" s="110" t="str">
        <x:f t="shared" si="164"/>
      </x:c>
      <x:c r="W49" s="110" t="str">
        <x:f t="shared" si="165"/>
      </x:c>
      <x:c r="X49" s="110" t="str">
        <x:f t="shared" si="166"/>
      </x:c>
      <x:c r="Y49" s="110" t="str">
        <x:f t="shared" si="167"/>
      </x:c>
      <x:c r="Z49" s="110" t="str">
        <x:f t="shared" si="168"/>
      </x:c>
      <x:c r="AA49" s="110" t="str">
        <x:f t="shared" si="169"/>
      </x:c>
      <x:c r="AB49" s="110" t="str">
        <x:f t="shared" si="170"/>
      </x:c>
      <x:c r="AC49" s="110" t="str">
        <x:f t="shared" si="171"/>
      </x:c>
      <x:c r="AD49" s="110" t="str">
        <x:f t="shared" si="172"/>
      </x:c>
      <x:c r="AE49" s="110" t="str">
        <x:f t="shared" si="173"/>
      </x:c>
      <x:c r="AF49" s="110" t="str">
        <x:f t="shared" si="174"/>
      </x:c>
      <x:c r="AG49" s="110" t="str">
        <x:f t="shared" si="175"/>
      </x:c>
      <x:c r="AH49" s="110" t="str">
        <x:f t="shared" si="176"/>
      </x:c>
      <x:c r="AI49" s="110" t="str">
        <x:f t="shared" si="177"/>
      </x:c>
      <x:c r="AJ49" s="110" t="str">
        <x:f t="shared" si="178"/>
      </x:c>
      <x:c r="AK49" s="110" t="str">
        <x:f t="shared" si="179"/>
      </x:c>
      <x:c r="AL49" s="110" t="str">
        <x:f t="shared" si="180"/>
      </x:c>
      <x:c r="AM49" s="110" t="str">
        <x:f t="shared" si="181"/>
      </x:c>
      <x:c r="AN49" s="110" t="str">
        <x:f t="shared" si="182"/>
      </x:c>
      <x:c r="AO49" s="110" t="str">
        <x:f t="shared" si="183"/>
      </x:c>
      <x:c r="AP49" s="110" t="str">
        <x:f t="shared" si="184"/>
      </x:c>
      <x:c r="AQ49" s="110" t="str">
        <x:f t="shared" si="185"/>
      </x:c>
      <x:c r="AR49" s="110" t="str">
        <x:f t="shared" si="186"/>
      </x:c>
      <x:c r="AS49" s="110" t="str">
        <x:f t="shared" si="187"/>
      </x:c>
      <x:c r="AT49" s="110" t="str">
        <x:f t="shared" si="188"/>
      </x:c>
      <x:c r="AU49" s="110" t="str">
        <x:f t="shared" si="189"/>
      </x:c>
      <x:c r="AV49" s="110" t="str">
        <x:f t="shared" si="190"/>
      </x:c>
      <x:c r="AW49" s="110" t="str">
        <x:f t="shared" si="191"/>
      </x:c>
      <x:c r="AX49" s="110" t="str">
        <x:f t="shared" si="192"/>
      </x:c>
      <x:c r="AY49" s="110" t="str">
        <x:f t="shared" si="193"/>
      </x:c>
      <x:c r="AZ49" s="110" t="str">
        <x:f t="shared" si="194"/>
      </x:c>
      <x:c r="BA49" s="110" t="str">
        <x:f t="shared" si="195"/>
      </x:c>
      <x:c r="BB49" s="110" t="str">
        <x:f t="shared" si="196"/>
      </x:c>
      <x:c r="BC49" s="110" t="str">
        <x:f t="shared" si="197"/>
      </x:c>
      <x:c r="BD49" s="110" t="str">
        <x:f t="shared" si="198"/>
      </x:c>
      <x:c r="BE49" s="110" t="str">
        <x:f t="shared" si="199"/>
      </x:c>
      <x:c r="BF49" s="110" t="str">
        <x:f t="shared" si="200"/>
      </x:c>
      <x:c r="BG49" s="110" t="str">
        <x:f t="shared" si="201"/>
      </x:c>
      <x:c r="BH49" s="110" t="str">
        <x:f t="shared" si="202"/>
      </x:c>
      <x:c r="BI49" s="110" t="str">
        <x:f t="shared" si="203"/>
      </x:c>
      <x:c r="BJ49" s="110" t="str">
        <x:f t="shared" si="204"/>
      </x:c>
      <x:c r="BK49" s="110" t="str">
        <x:f t="shared" si="205"/>
      </x:c>
      <x:c r="BL49" s="110" t="str">
        <x:f t="shared" si="206"/>
      </x:c>
      <x:c r="BM49" s="110" t="str">
        <x:f t="shared" si="207"/>
      </x:c>
      <x:c r="BN49" s="110" t="str">
        <x:f t="shared" si="208"/>
      </x:c>
      <x:c r="BO49" s="110" t="str">
        <x:f t="shared" si="209"/>
      </x:c>
      <x:c r="BP49" s="110" t="str">
        <x:f t="shared" si="210"/>
      </x:c>
      <x:c r="BQ49" s="110" t="str">
        <x:f t="shared" si="211"/>
      </x:c>
      <x:c r="BR49" s="110" t="str">
        <x:f t="shared" si="212"/>
      </x:c>
      <x:c r="BS49" s="110" t="str">
        <x:f t="shared" si="213"/>
      </x:c>
      <x:c r="BT49" s="110" t="str">
        <x:f t="shared" si="214"/>
      </x:c>
      <x:c r="BU49" s="110" t="str">
        <x:f t="shared" si="215"/>
      </x:c>
      <x:c r="BV49" s="110" t="str">
        <x:f t="shared" si="216"/>
      </x:c>
      <x:c r="BW49" s="110" t="str">
        <x:f t="shared" si="217"/>
      </x:c>
      <x:c r="BX49" s="110" t="str">
        <x:f t="shared" si="218"/>
      </x:c>
      <x:c r="BY49" s="110" t="str">
        <x:f t="shared" si="219"/>
      </x:c>
      <x:c r="BZ49" s="110" t="str">
        <x:f t="shared" si="220"/>
      </x:c>
      <x:c r="CA49" s="110" t="str">
        <x:f t="shared" si="221"/>
      </x:c>
      <x:c r="CB49" s="110" t="str">
        <x:f t="shared" si="222"/>
      </x:c>
      <x:c r="CC49" s="110" t="str">
        <x:f t="shared" si="223"/>
      </x:c>
      <x:c r="CD49" s="110" t="str">
        <x:f t="shared" si="224"/>
      </x:c>
      <x:c r="CE49" s="110" t="str">
        <x:f t="shared" si="225"/>
      </x:c>
      <x:c r="CF49" s="110" t="str">
        <x:f t="shared" si="226"/>
      </x:c>
      <x:c r="CG49" s="110" t="str">
        <x:f t="shared" si="227"/>
      </x:c>
      <x:c r="CH49" s="110" t="str">
        <x:f t="shared" si="228"/>
      </x:c>
      <x:c r="CI49" s="110" t="str">
        <x:f t="shared" si="229"/>
      </x:c>
      <x:c r="CJ49" s="110" t="str">
        <x:f t="shared" si="230"/>
      </x:c>
      <x:c r="CK49" s="110" t="str">
        <x:f t="shared" si="231"/>
      </x:c>
      <x:c r="CL49" s="110" t="str">
        <x:f t="shared" si="232"/>
      </x:c>
      <x:c r="CM49" s="110" t="str">
        <x:f t="shared" si="233"/>
      </x:c>
      <x:c r="CN49" s="110" t="str">
        <x:f t="shared" si="234"/>
      </x:c>
      <x:c r="CO49" s="110" t="str">
        <x:f t="shared" si="235"/>
      </x:c>
      <x:c r="CP49" s="110" t="str">
        <x:f t="shared" si="236"/>
      </x:c>
      <x:c r="CQ49" s="110" t="str">
        <x:f t="shared" si="237"/>
      </x:c>
      <x:c r="CR49" s="110" t="str">
        <x:f t="shared" si="238"/>
      </x:c>
      <x:c r="CS49" s="110" t="str">
        <x:f t="shared" si="239"/>
      </x:c>
      <x:c r="CT49" s="110" t="str">
        <x:f t="shared" si="240"/>
      </x:c>
      <x:c r="CU49" s="110" t="str">
        <x:f t="shared" si="241"/>
      </x:c>
      <x:c r="CV49" s="110" t="str">
        <x:f t="shared" si="242"/>
      </x:c>
      <x:c r="CW49" s="110" t="str">
        <x:f t="shared" si="243"/>
      </x:c>
      <x:c r="CX49" s="110" t="str">
        <x:f t="shared" si="244"/>
      </x:c>
      <x:c r="CY49" s="110">
        <x:f t="shared" si="245"/>
        <x:v>152031.24999999997</x:v>
      </x:c>
      <x:c r="CZ49" s="110">
        <x:f t="shared" si="246"/>
        <x:v>152031.24999999997</x:v>
      </x:c>
      <x:c r="DA49" s="110">
        <x:f t="shared" si="247"/>
        <x:v>152031.24999999997</x:v>
      </x:c>
      <x:c r="DB49" s="110">
        <x:f t="shared" si="248"/>
        <x:v>152031.24999999997</x:v>
      </x:c>
      <x:c r="DC49" s="110">
        <x:f t="shared" si="249"/>
        <x:v>152031.24999999997</x:v>
      </x:c>
      <x:c r="DD49" s="110">
        <x:f t="shared" si="250"/>
        <x:v>152031.24999999997</x:v>
      </x:c>
      <x:c r="DE49" s="110">
        <x:f t="shared" si="251"/>
        <x:v>152031.24999999997</x:v>
      </x:c>
      <x:c r="DF49" s="110">
        <x:f t="shared" si="252"/>
        <x:v>152031.24999999997</x:v>
      </x:c>
      <x:c r="DG49" s="110">
        <x:f t="shared" si="253"/>
        <x:v>152031.24999999997</x:v>
      </x:c>
      <x:c r="DH49" s="110">
        <x:f t="shared" si="254"/>
        <x:v>152031.24999999997</x:v>
      </x:c>
      <x:c r="DI49" s="110">
        <x:f t="shared" si="255"/>
        <x:v>152031.24999999997</x:v>
      </x:c>
      <x:c r="DJ49" s="110">
        <x:f t="shared" si="256"/>
        <x:v>152031.24999999997</x:v>
      </x:c>
      <x:c r="DK49" s="110">
        <x:f t="shared" si="257"/>
        <x:v>152031.24999999997</x:v>
      </x:c>
      <x:c r="DL49" s="110">
        <x:f t="shared" si="258"/>
        <x:v>152031.24999999997</x:v>
      </x:c>
      <x:c r="DM49" s="110">
        <x:f t="shared" si="259"/>
        <x:v>152031.24999999997</x:v>
      </x:c>
      <x:c r="DN49" s="110">
        <x:f t="shared" si="260"/>
        <x:v>152031.24999999997</x:v>
      </x:c>
      <x:c r="DO49" s="110" t="str">
        <x:f t="shared" si="261"/>
      </x:c>
      <x:c r="DP49" s="110" t="str">
        <x:f t="shared" si="262"/>
      </x:c>
      <x:c r="DQ49" s="110" t="str">
        <x:f t="shared" si="263"/>
      </x:c>
      <x:c r="DR49" s="110" t="str">
        <x:f t="shared" si="264"/>
      </x:c>
      <x:c r="DS49" s="110" t="str">
        <x:f t="shared" si="265"/>
      </x:c>
      <x:c r="DT49" s="110" t="str">
        <x:f t="shared" si="266"/>
      </x:c>
      <x:c r="DU49" s="110" t="str">
        <x:f t="shared" si="267"/>
      </x:c>
      <x:c r="DV49" s="110" t="str">
        <x:f t="shared" si="268"/>
      </x:c>
      <x:c r="DW49" s="110" t="str">
        <x:f t="shared" si="269"/>
      </x:c>
      <x:c r="DX49" s="110" t="str">
        <x:f t="shared" si="270"/>
      </x:c>
      <x:c r="DY49" s="110" t="str">
        <x:f t="shared" si="271"/>
      </x:c>
      <x:c r="DZ49" s="110" t="str">
        <x:f t="shared" si="272"/>
      </x:c>
      <x:c r="EA49" s="110" t="str">
        <x:f t="shared" si="273"/>
      </x:c>
      <x:c r="EB49" s="110" t="str">
        <x:f t="shared" si="274"/>
      </x:c>
      <x:c r="EC49" s="110" t="str">
        <x:f t="shared" si="275"/>
      </x:c>
      <x:c r="ED49" s="110" t="str">
        <x:f t="shared" si="276"/>
      </x:c>
      <x:c r="EE49" s="110" t="str">
        <x:f t="shared" si="277"/>
      </x:c>
      <x:c r="EF49" s="110" t="str">
        <x:f t="shared" si="278"/>
      </x:c>
      <x:c r="EG49" s="110" t="str">
        <x:f t="shared" si="279"/>
      </x:c>
      <x:c r="EH49" s="110" t="str">
        <x:f t="shared" si="280"/>
      </x:c>
      <x:c r="EI49" s="110" t="str">
        <x:f t="shared" si="281"/>
      </x:c>
      <x:c r="EJ49" s="110" t="str">
        <x:f t="shared" si="282"/>
      </x:c>
      <x:c r="EK49" s="110" t="str">
        <x:f t="shared" si="283"/>
      </x:c>
      <x:c r="EL49" s="110" t="str">
        <x:f t="shared" si="284"/>
      </x:c>
      <x:c r="EM49" s="110" t="str">
        <x:f t="shared" si="285"/>
      </x:c>
      <x:c r="EN49" s="110" t="str">
        <x:f t="shared" si="286"/>
      </x:c>
      <x:c r="EO49" s="110" t="str">
        <x:f t="shared" si="287"/>
      </x:c>
      <x:c r="EP49" s="110" t="str">
        <x:f t="shared" si="288"/>
      </x:c>
      <x:c r="EQ49" s="110" t="str">
        <x:f t="shared" si="289"/>
      </x:c>
      <x:c r="ER49" s="110" t="str">
        <x:f t="shared" si="290"/>
      </x:c>
      <x:c r="ES49" s="110" t="str">
        <x:f t="shared" si="291"/>
      </x:c>
      <x:c r="ET49" s="110" t="str">
        <x:f t="shared" si="292"/>
      </x:c>
      <x:c r="EU49" s="110" t="str">
        <x:f t="shared" si="293"/>
      </x:c>
      <x:c r="EV49" s="110" t="str">
        <x:f t="shared" si="294"/>
      </x:c>
      <x:c r="EW49" s="110" t="str">
        <x:f t="shared" si="295"/>
      </x:c>
      <x:c r="EX49" s="110" t="str">
        <x:f t="shared" si="296"/>
      </x:c>
      <x:c r="EY49" s="110" t="str">
        <x:f t="shared" si="297"/>
      </x:c>
      <x:c r="EZ49" s="110" t="str">
        <x:f t="shared" si="298"/>
      </x:c>
      <x:c r="FA49" s="110" t="str">
        <x:f t="shared" si="299"/>
      </x:c>
      <x:c r="FB49" t="n">
        <x:f>'07_Presupuesto'!J45-'14_Parametros'!$B$5+1</x:f>
        <x:v>96</x:v>
      </x:c>
      <x:c r="FC49" t="n">
        <x:f>'07_Presupuesto'!K45-'14_Parametros'!$B$5+1</x:f>
        <x:v>111</x:v>
      </x:c>
      <x:c r="FD49">
        <x:f t="shared" si="300"/>
        <x:v>16</x:v>
      </x:c>
    </x:row>
    <x:row r="50" ht="21" customHeight="1">
      <x:c r="B50" t="str">
        <x:f>'07A_Ppto_Comparado'!K49</x:f>
        <x:v>B.2.5.2</x:v>
      </x:c>
      <x:c r="C50" t="str">
        <x:f>'07A_Ppto_Comparado'!L49</x:f>
        <x:v>Cerámicos Pisos</x:v>
      </x:c>
      <x:c r="D50" t="str">
        <x:f>'07A_Ppto_Comparado'!M49</x:f>
        <x:v>M2</x:v>
      </x:c>
      <x:c r="E50" s="90" t="n">
        <x:f>'07A_Ppto_Comparado'!N49</x:f>
        <x:v>84</x:v>
      </x:c>
      <x:c r="F50" s="90" t="n">
        <x:f>'07A_Ppto_Comparado'!O49</x:f>
        <x:v>33125</x:v>
      </x:c>
      <x:c r="G50" s="90" t="n">
        <x:f>'07A_Ppto_Comparado'!P49</x:f>
        <x:v>2782500</x:v>
      </x:c>
      <x:c r="H50" s="90" t="str">
        <x:f t="shared" ref="H50:H68" si="303">IF(AND(H$7&gt;=FB50,H$7&lt;=FC50),IFERROR($G50/FD50,0),"")</x:f>
      </x:c>
      <x:c r="I50" s="90" t="str">
        <x:f t="shared" si="301"/>
      </x:c>
      <x:c r="J50" s="90" t="str">
        <x:f t="shared" si="302"/>
      </x:c>
      <x:c r="K50" s="90" t="str">
        <x:f t="shared" ref="K50:K68" si="304">IF(AND(K$7&gt;=FB50,K$7&lt;=FC50),IFERROR($G50/FD50,0),"")</x:f>
      </x:c>
      <x:c r="L50" s="90" t="str">
        <x:f t="shared" ref="L50:L68" si="305">IF(AND(L$7&gt;=FB50,L$7&lt;=FC50),IFERROR($G50/FD50,0),"")</x:f>
      </x:c>
      <x:c r="M50" s="90" t="str">
        <x:f t="shared" ref="M50:M68" si="306">IF(AND(M$7&gt;=FB50,M$7&lt;=FC50),IFERROR($G50/FD50,0),"")</x:f>
      </x:c>
      <x:c r="N50" s="90" t="str">
        <x:f t="shared" ref="N50:N68" si="307">IF(AND(N$7&gt;=FB50,N$7&lt;=FC50),IFERROR($G50/FD50,0),"")</x:f>
      </x:c>
      <x:c r="O50" s="90" t="str">
        <x:f t="shared" ref="O50:O68" si="308">IF(AND(O$7&gt;=FB50,O$7&lt;=FC50),IFERROR($G50/FD50,0),"")</x:f>
      </x:c>
      <x:c r="P50" s="90" t="str">
        <x:f t="shared" ref="P50:P68" si="309">IF(AND(P$7&gt;=FB50,P$7&lt;=FC50),IFERROR($G50/FD50,0),"")</x:f>
      </x:c>
      <x:c r="Q50" s="90" t="str">
        <x:f t="shared" ref="Q50:Q68" si="310">IF(AND(Q$7&gt;=FB50,Q$7&lt;=FC50),IFERROR($G50/FD50,0),"")</x:f>
      </x:c>
      <x:c r="R50" s="90" t="str">
        <x:f t="shared" ref="R50:R68" si="311">IF(AND(R$7&gt;=FB50,R$7&lt;=FC50),IFERROR($G50/FD50,0),"")</x:f>
      </x:c>
      <x:c r="S50" s="90" t="str">
        <x:f t="shared" ref="S50:S68" si="312">IF(AND(S$7&gt;=FB50,S$7&lt;=FC50),IFERROR($G50/FD50,0),"")</x:f>
      </x:c>
      <x:c r="T50" s="90" t="str">
        <x:f t="shared" ref="T50:T68" si="313">IF(AND(T$7&gt;=FB50,T$7&lt;=FC50),IFERROR($G50/FD50,0),"")</x:f>
      </x:c>
      <x:c r="U50" s="90" t="str">
        <x:f t="shared" ref="U50:U68" si="314">IF(AND(U$7&gt;=FB50,U$7&lt;=FC50),IFERROR($G50/FD50,0),"")</x:f>
      </x:c>
      <x:c r="V50" s="90" t="str">
        <x:f t="shared" ref="V50:V68" si="315">IF(AND(V$7&gt;=FB50,V$7&lt;=FC50),IFERROR($G50/FD50,0),"")</x:f>
      </x:c>
      <x:c r="W50" s="90" t="str">
        <x:f t="shared" ref="W50:W68" si="316">IF(AND(W$7&gt;=FB50,W$7&lt;=FC50),IFERROR($G50/FD50,0),"")</x:f>
      </x:c>
      <x:c r="X50" s="90" t="str">
        <x:f t="shared" ref="X50:X68" si="317">IF(AND(X$7&gt;=FB50,X$7&lt;=FC50),IFERROR($G50/FD50,0),"")</x:f>
      </x:c>
      <x:c r="Y50" s="90" t="str">
        <x:f t="shared" ref="Y50:Y68" si="318">IF(AND(Y$7&gt;=FB50,Y$7&lt;=FC50),IFERROR($G50/FD50,0),"")</x:f>
      </x:c>
      <x:c r="Z50" s="90" t="str">
        <x:f t="shared" ref="Z50:Z68" si="319">IF(AND(Z$7&gt;=FB50,Z$7&lt;=FC50),IFERROR($G50/FD50,0),"")</x:f>
      </x:c>
      <x:c r="AA50" s="90" t="str">
        <x:f t="shared" ref="AA50:AA68" si="320">IF(AND(AA$7&gt;=FB50,AA$7&lt;=FC50),IFERROR($G50/FD50,0),"")</x:f>
      </x:c>
      <x:c r="AB50" s="90" t="str">
        <x:f t="shared" ref="AB50:AB68" si="321">IF(AND(AB$7&gt;=FB50,AB$7&lt;=FC50),IFERROR($G50/FD50,0),"")</x:f>
      </x:c>
      <x:c r="AC50" s="90" t="str">
        <x:f t="shared" ref="AC50:AC68" si="322">IF(AND(AC$7&gt;=FB50,AC$7&lt;=FC50),IFERROR($G50/FD50,0),"")</x:f>
      </x:c>
      <x:c r="AD50" s="90" t="str">
        <x:f t="shared" ref="AD50:AD68" si="323">IF(AND(AD$7&gt;=FB50,AD$7&lt;=FC50),IFERROR($G50/FD50,0),"")</x:f>
      </x:c>
      <x:c r="AE50" s="90" t="str">
        <x:f t="shared" ref="AE50:AE68" si="324">IF(AND(AE$7&gt;=FB50,AE$7&lt;=FC50),IFERROR($G50/FD50,0),"")</x:f>
      </x:c>
      <x:c r="AF50" s="90" t="str">
        <x:f t="shared" ref="AF50:AF68" si="325">IF(AND(AF$7&gt;=FB50,AF$7&lt;=FC50),IFERROR($G50/FD50,0),"")</x:f>
      </x:c>
      <x:c r="AG50" s="90" t="str">
        <x:f t="shared" ref="AG50:AG68" si="326">IF(AND(AG$7&gt;=FB50,AG$7&lt;=FC50),IFERROR($G50/FD50,0),"")</x:f>
      </x:c>
      <x:c r="AH50" s="90" t="str">
        <x:f t="shared" ref="AH50:AH68" si="327">IF(AND(AH$7&gt;=FB50,AH$7&lt;=FC50),IFERROR($G50/FD50,0),"")</x:f>
      </x:c>
      <x:c r="AI50" s="90" t="str">
        <x:f t="shared" ref="AI50:AI68" si="328">IF(AND(AI$7&gt;=FB50,AI$7&lt;=FC50),IFERROR($G50/FD50,0),"")</x:f>
      </x:c>
      <x:c r="AJ50" s="90" t="str">
        <x:f t="shared" ref="AJ50:AJ68" si="329">IF(AND(AJ$7&gt;=FB50,AJ$7&lt;=FC50),IFERROR($G50/FD50,0),"")</x:f>
      </x:c>
      <x:c r="AK50" s="90" t="str">
        <x:f t="shared" ref="AK50:AK68" si="330">IF(AND(AK$7&gt;=FB50,AK$7&lt;=FC50),IFERROR($G50/FD50,0),"")</x:f>
      </x:c>
      <x:c r="AL50" s="90" t="str">
        <x:f t="shared" ref="AL50:AL68" si="331">IF(AND(AL$7&gt;=FB50,AL$7&lt;=FC50),IFERROR($G50/FD50,0),"")</x:f>
      </x:c>
      <x:c r="AM50" s="90" t="str">
        <x:f t="shared" ref="AM50:AM68" si="332">IF(AND(AM$7&gt;=FB50,AM$7&lt;=FC50),IFERROR($G50/FD50,0),"")</x:f>
      </x:c>
      <x:c r="AN50" s="90" t="str">
        <x:f t="shared" ref="AN50:AN68" si="333">IF(AND(AN$7&gt;=FB50,AN$7&lt;=FC50),IFERROR($G50/FD50,0),"")</x:f>
      </x:c>
      <x:c r="AO50" s="90" t="str">
        <x:f t="shared" ref="AO50:AO68" si="334">IF(AND(AO$7&gt;=FB50,AO$7&lt;=FC50),IFERROR($G50/FD50,0),"")</x:f>
      </x:c>
      <x:c r="AP50" s="90" t="str">
        <x:f t="shared" ref="AP50:AP68" si="335">IF(AND(AP$7&gt;=FB50,AP$7&lt;=FC50),IFERROR($G50/FD50,0),"")</x:f>
      </x:c>
      <x:c r="AQ50" s="90" t="str">
        <x:f t="shared" ref="AQ50:AQ68" si="336">IF(AND(AQ$7&gt;=FB50,AQ$7&lt;=FC50),IFERROR($G50/FD50,0),"")</x:f>
      </x:c>
      <x:c r="AR50" s="90" t="str">
        <x:f t="shared" ref="AR50:AR68" si="337">IF(AND(AR$7&gt;=FB50,AR$7&lt;=FC50),IFERROR($G50/FD50,0),"")</x:f>
      </x:c>
      <x:c r="AS50" s="90" t="str">
        <x:f t="shared" ref="AS50:AS68" si="338">IF(AND(AS$7&gt;=FB50,AS$7&lt;=FC50),IFERROR($G50/FD50,0),"")</x:f>
      </x:c>
      <x:c r="AT50" s="90" t="str">
        <x:f t="shared" ref="AT50:AT68" si="339">IF(AND(AT$7&gt;=FB50,AT$7&lt;=FC50),IFERROR($G50/FD50,0),"")</x:f>
      </x:c>
      <x:c r="AU50" s="90" t="str">
        <x:f t="shared" ref="AU50:AU68" si="340">IF(AND(AU$7&gt;=FB50,AU$7&lt;=FC50),IFERROR($G50/FD50,0),"")</x:f>
      </x:c>
      <x:c r="AV50" s="90" t="str">
        <x:f t="shared" ref="AV50:AV68" si="341">IF(AND(AV$7&gt;=FB50,AV$7&lt;=FC50),IFERROR($G50/FD50,0),"")</x:f>
      </x:c>
      <x:c r="AW50" s="90" t="str">
        <x:f t="shared" ref="AW50:AW68" si="342">IF(AND(AW$7&gt;=FB50,AW$7&lt;=FC50),IFERROR($G50/FD50,0),"")</x:f>
      </x:c>
      <x:c r="AX50" s="90" t="str">
        <x:f t="shared" ref="AX50:AX68" si="343">IF(AND(AX$7&gt;=FB50,AX$7&lt;=FC50),IFERROR($G50/FD50,0),"")</x:f>
      </x:c>
      <x:c r="AY50" s="90" t="str">
        <x:f t="shared" ref="AY50:AY68" si="344">IF(AND(AY$7&gt;=FB50,AY$7&lt;=FC50),IFERROR($G50/FD50,0),"")</x:f>
      </x:c>
      <x:c r="AZ50" s="90" t="str">
        <x:f t="shared" ref="AZ50:AZ68" si="345">IF(AND(AZ$7&gt;=FB50,AZ$7&lt;=FC50),IFERROR($G50/FD50,0),"")</x:f>
      </x:c>
      <x:c r="BA50" s="90" t="str">
        <x:f t="shared" ref="BA50:BA68" si="346">IF(AND(BA$7&gt;=FB50,BA$7&lt;=FC50),IFERROR($G50/FD50,0),"")</x:f>
      </x:c>
      <x:c r="BB50" s="90" t="str">
        <x:f t="shared" ref="BB50:BB68" si="347">IF(AND(BB$7&gt;=FB50,BB$7&lt;=FC50),IFERROR($G50/FD50,0),"")</x:f>
      </x:c>
      <x:c r="BC50" s="90" t="str">
        <x:f t="shared" ref="BC50:BC68" si="348">IF(AND(BC$7&gt;=FB50,BC$7&lt;=FC50),IFERROR($G50/FD50,0),"")</x:f>
      </x:c>
      <x:c r="BD50" s="90" t="str">
        <x:f t="shared" ref="BD50:BD68" si="349">IF(AND(BD$7&gt;=FB50,BD$7&lt;=FC50),IFERROR($G50/FD50,0),"")</x:f>
      </x:c>
      <x:c r="BE50" s="90" t="str">
        <x:f t="shared" ref="BE50:BE68" si="350">IF(AND(BE$7&gt;=FB50,BE$7&lt;=FC50),IFERROR($G50/FD50,0),"")</x:f>
      </x:c>
      <x:c r="BF50" s="90" t="str">
        <x:f t="shared" ref="BF50:BF68" si="351">IF(AND(BF$7&gt;=FB50,BF$7&lt;=FC50),IFERROR($G50/FD50,0),"")</x:f>
      </x:c>
      <x:c r="BG50" s="90" t="str">
        <x:f t="shared" ref="BG50:BG68" si="352">IF(AND(BG$7&gt;=FB50,BG$7&lt;=FC50),IFERROR($G50/FD50,0),"")</x:f>
      </x:c>
      <x:c r="BH50" s="90" t="str">
        <x:f t="shared" ref="BH50:BH68" si="353">IF(AND(BH$7&gt;=FB50,BH$7&lt;=FC50),IFERROR($G50/FD50,0),"")</x:f>
      </x:c>
      <x:c r="BI50" s="90" t="str">
        <x:f t="shared" ref="BI50:BI68" si="354">IF(AND(BI$7&gt;=FB50,BI$7&lt;=FC50),IFERROR($G50/FD50,0),"")</x:f>
      </x:c>
      <x:c r="BJ50" s="90" t="str">
        <x:f t="shared" ref="BJ50:BJ68" si="355">IF(AND(BJ$7&gt;=FB50,BJ$7&lt;=FC50),IFERROR($G50/FD50,0),"")</x:f>
      </x:c>
      <x:c r="BK50" s="90" t="str">
        <x:f t="shared" ref="BK50:BK68" si="356">IF(AND(BK$7&gt;=FB50,BK$7&lt;=FC50),IFERROR($G50/FD50,0),"")</x:f>
      </x:c>
      <x:c r="BL50" s="90" t="str">
        <x:f t="shared" ref="BL50:BL68" si="357">IF(AND(BL$7&gt;=FB50,BL$7&lt;=FC50),IFERROR($G50/FD50,0),"")</x:f>
      </x:c>
      <x:c r="BM50" s="90" t="str">
        <x:f t="shared" ref="BM50:BM68" si="358">IF(AND(BM$7&gt;=FB50,BM$7&lt;=FC50),IFERROR($G50/FD50,0),"")</x:f>
      </x:c>
      <x:c r="BN50" s="90" t="str">
        <x:f t="shared" ref="BN50:BN68" si="359">IF(AND(BN$7&gt;=FB50,BN$7&lt;=FC50),IFERROR($G50/FD50,0),"")</x:f>
      </x:c>
      <x:c r="BO50" s="90" t="str">
        <x:f t="shared" ref="BO50:BO68" si="360">IF(AND(BO$7&gt;=FB50,BO$7&lt;=FC50),IFERROR($G50/FD50,0),"")</x:f>
      </x:c>
      <x:c r="BP50" s="90" t="str">
        <x:f t="shared" ref="BP50:BP68" si="361">IF(AND(BP$7&gt;=FB50,BP$7&lt;=FC50),IFERROR($G50/FD50,0),"")</x:f>
      </x:c>
      <x:c r="BQ50" s="90" t="str">
        <x:f t="shared" ref="BQ50:BQ68" si="362">IF(AND(BQ$7&gt;=FB50,BQ$7&lt;=FC50),IFERROR($G50/FD50,0),"")</x:f>
      </x:c>
      <x:c r="BR50" s="90" t="str">
        <x:f t="shared" ref="BR50:BR68" si="363">IF(AND(BR$7&gt;=FB50,BR$7&lt;=FC50),IFERROR($G50/FD50,0),"")</x:f>
      </x:c>
      <x:c r="BS50" s="90" t="str">
        <x:f t="shared" ref="BS50:BS68" si="364">IF(AND(BS$7&gt;=FB50,BS$7&lt;=FC50),IFERROR($G50/FD50,0),"")</x:f>
      </x:c>
      <x:c r="BT50" s="90" t="str">
        <x:f t="shared" ref="BT50:BT68" si="365">IF(AND(BT$7&gt;=FB50,BT$7&lt;=FC50),IFERROR($G50/FD50,0),"")</x:f>
      </x:c>
      <x:c r="BU50" s="90" t="str">
        <x:f t="shared" ref="BU50:BU68" si="366">IF(AND(BU$7&gt;=FB50,BU$7&lt;=FC50),IFERROR($G50/FD50,0),"")</x:f>
      </x:c>
      <x:c r="BV50" s="90" t="str">
        <x:f t="shared" ref="BV50:BV68" si="367">IF(AND(BV$7&gt;=FB50,BV$7&lt;=FC50),IFERROR($G50/FD50,0),"")</x:f>
      </x:c>
      <x:c r="BW50" s="90" t="str">
        <x:f t="shared" ref="BW50:BW68" si="368">IF(AND(BW$7&gt;=FB50,BW$7&lt;=FC50),IFERROR($G50/FD50,0),"")</x:f>
      </x:c>
      <x:c r="BX50" s="90" t="str">
        <x:f t="shared" ref="BX50:BX68" si="369">IF(AND(BX$7&gt;=FB50,BX$7&lt;=FC50),IFERROR($G50/FD50,0),"")</x:f>
      </x:c>
      <x:c r="BY50" s="90" t="str">
        <x:f t="shared" ref="BY50:BY68" si="370">IF(AND(BY$7&gt;=FB50,BY$7&lt;=FC50),IFERROR($G50/FD50,0),"")</x:f>
      </x:c>
      <x:c r="BZ50" s="90" t="str">
        <x:f t="shared" ref="BZ50:BZ68" si="371">IF(AND(BZ$7&gt;=FB50,BZ$7&lt;=FC50),IFERROR($G50/FD50,0),"")</x:f>
      </x:c>
      <x:c r="CA50" s="90" t="str">
        <x:f t="shared" ref="CA50:CA68" si="372">IF(AND(CA$7&gt;=FB50,CA$7&lt;=FC50),IFERROR($G50/FD50,0),"")</x:f>
      </x:c>
      <x:c r="CB50" s="90" t="str">
        <x:f t="shared" ref="CB50:CB68" si="373">IF(AND(CB$7&gt;=FB50,CB$7&lt;=FC50),IFERROR($G50/FD50,0),"")</x:f>
      </x:c>
      <x:c r="CC50" s="90" t="str">
        <x:f t="shared" ref="CC50:CC68" si="374">IF(AND(CC$7&gt;=FB50,CC$7&lt;=FC50),IFERROR($G50/FD50,0),"")</x:f>
      </x:c>
      <x:c r="CD50" s="90" t="str">
        <x:f t="shared" ref="CD50:CD68" si="375">IF(AND(CD$7&gt;=FB50,CD$7&lt;=FC50),IFERROR($G50/FD50,0),"")</x:f>
      </x:c>
      <x:c r="CE50" s="90" t="str">
        <x:f t="shared" ref="CE50:CE68" si="376">IF(AND(CE$7&gt;=FB50,CE$7&lt;=FC50),IFERROR($G50/FD50,0),"")</x:f>
      </x:c>
      <x:c r="CF50" s="90" t="str">
        <x:f t="shared" ref="CF50:CF68" si="377">IF(AND(CF$7&gt;=FB50,CF$7&lt;=FC50),IFERROR($G50/FD50,0),"")</x:f>
      </x:c>
      <x:c r="CG50" s="90" t="str">
        <x:f t="shared" ref="CG50:CG68" si="378">IF(AND(CG$7&gt;=FB50,CG$7&lt;=FC50),IFERROR($G50/FD50,0),"")</x:f>
      </x:c>
      <x:c r="CH50" s="90" t="str">
        <x:f t="shared" ref="CH50:CH68" si="379">IF(AND(CH$7&gt;=FB50,CH$7&lt;=FC50),IFERROR($G50/FD50,0),"")</x:f>
      </x:c>
      <x:c r="CI50" s="90" t="str">
        <x:f t="shared" ref="CI50:CI68" si="380">IF(AND(CI$7&gt;=FB50,CI$7&lt;=FC50),IFERROR($G50/FD50,0),"")</x:f>
      </x:c>
      <x:c r="CJ50" s="90" t="str">
        <x:f t="shared" ref="CJ50:CJ68" si="381">IF(AND(CJ$7&gt;=FB50,CJ$7&lt;=FC50),IFERROR($G50/FD50,0),"")</x:f>
      </x:c>
      <x:c r="CK50" s="90" t="str">
        <x:f t="shared" ref="CK50:CK68" si="382">IF(AND(CK$7&gt;=FB50,CK$7&lt;=FC50),IFERROR($G50/FD50,0),"")</x:f>
      </x:c>
      <x:c r="CL50" s="90" t="str">
        <x:f t="shared" ref="CL50:CL68" si="383">IF(AND(CL$7&gt;=FB50,CL$7&lt;=FC50),IFERROR($G50/FD50,0),"")</x:f>
      </x:c>
      <x:c r="CM50" s="90" t="str">
        <x:f t="shared" ref="CM50:CM68" si="384">IF(AND(CM$7&gt;=FB50,CM$7&lt;=FC50),IFERROR($G50/FD50,0),"")</x:f>
      </x:c>
      <x:c r="CN50" s="90" t="str">
        <x:f t="shared" ref="CN50:CN68" si="385">IF(AND(CN$7&gt;=FB50,CN$7&lt;=FC50),IFERROR($G50/FD50,0),"")</x:f>
      </x:c>
      <x:c r="CO50" s="90" t="str">
        <x:f t="shared" ref="CO50:CO68" si="386">IF(AND(CO$7&gt;=FB50,CO$7&lt;=FC50),IFERROR($G50/FD50,0),"")</x:f>
      </x:c>
      <x:c r="CP50" s="90" t="str">
        <x:f t="shared" ref="CP50:CP68" si="387">IF(AND(CP$7&gt;=FB50,CP$7&lt;=FC50),IFERROR($G50/FD50,0),"")</x:f>
      </x:c>
      <x:c r="CQ50" s="90" t="str">
        <x:f t="shared" ref="CQ50:CQ68" si="388">IF(AND(CQ$7&gt;=FB50,CQ$7&lt;=FC50),IFERROR($G50/FD50,0),"")</x:f>
      </x:c>
      <x:c r="CR50" s="90" t="str">
        <x:f t="shared" ref="CR50:CR68" si="389">IF(AND(CR$7&gt;=FB50,CR$7&lt;=FC50),IFERROR($G50/FD50,0),"")</x:f>
      </x:c>
      <x:c r="CS50" s="90" t="str">
        <x:f t="shared" ref="CS50:CS68" si="390">IF(AND(CS$7&gt;=FB50,CS$7&lt;=FC50),IFERROR($G50/FD50,0),"")</x:f>
      </x:c>
      <x:c r="CT50" s="90" t="str">
        <x:f t="shared" ref="CT50:CT68" si="391">IF(AND(CT$7&gt;=FB50,CT$7&lt;=FC50),IFERROR($G50/FD50,0),"")</x:f>
      </x:c>
      <x:c r="CU50" s="90" t="str">
        <x:f t="shared" ref="CU50:CU68" si="392">IF(AND(CU$7&gt;=FB50,CU$7&lt;=FC50),IFERROR($G50/FD50,0),"")</x:f>
      </x:c>
      <x:c r="CV50" s="90" t="str">
        <x:f t="shared" ref="CV50:CV68" si="393">IF(AND(CV$7&gt;=FB50,CV$7&lt;=FC50),IFERROR($G50/FD50,0),"")</x:f>
      </x:c>
      <x:c r="CW50" s="90" t="str">
        <x:f t="shared" ref="CW50:CW68" si="394">IF(AND(CW$7&gt;=FB50,CW$7&lt;=FC50),IFERROR($G50/FD50,0),"")</x:f>
      </x:c>
      <x:c r="CX50" s="90" t="str">
        <x:f t="shared" ref="CX50:CX68" si="395">IF(AND(CX$7&gt;=FB50,CX$7&lt;=FC50),IFERROR($G50/FD50,0),"")</x:f>
      </x:c>
      <x:c r="CY50" s="90" t="str">
        <x:f t="shared" ref="CY50:CY68" si="396">IF(AND(CY$7&gt;=FB50,CY$7&lt;=FC50),IFERROR($G50/FD50,0),"")</x:f>
      </x:c>
      <x:c r="CZ50" s="90" t="str">
        <x:f t="shared" ref="CZ50:CZ68" si="397">IF(AND(CZ$7&gt;=FB50,CZ$7&lt;=FC50),IFERROR($G50/FD50,0),"")</x:f>
      </x:c>
      <x:c r="DA50" s="90" t="str">
        <x:f t="shared" ref="DA50:DA68" si="398">IF(AND(DA$7&gt;=FB50,DA$7&lt;=FC50),IFERROR($G50/FD50,0),"")</x:f>
      </x:c>
      <x:c r="DB50" s="90" t="str">
        <x:f t="shared" ref="DB50:DB68" si="399">IF(AND(DB$7&gt;=FB50,DB$7&lt;=FC50),IFERROR($G50/FD50,0),"")</x:f>
      </x:c>
      <x:c r="DC50" s="90" t="str">
        <x:f t="shared" ref="DC50:DC68" si="400">IF(AND(DC$7&gt;=FB50,DC$7&lt;=FC50),IFERROR($G50/FD50,0),"")</x:f>
      </x:c>
      <x:c r="DD50" s="90" t="str">
        <x:f t="shared" ref="DD50:DD68" si="401">IF(AND(DD$7&gt;=FB50,DD$7&lt;=FC50),IFERROR($G50/FD50,0),"")</x:f>
      </x:c>
      <x:c r="DE50" s="90" t="str">
        <x:f t="shared" ref="DE50:DE68" si="402">IF(AND(DE$7&gt;=FB50,DE$7&lt;=FC50),IFERROR($G50/FD50,0),"")</x:f>
      </x:c>
      <x:c r="DF50" s="90" t="str">
        <x:f t="shared" ref="DF50:DF68" si="403">IF(AND(DF$7&gt;=FB50,DF$7&lt;=FC50),IFERROR($G50/FD50,0),"")</x:f>
      </x:c>
      <x:c r="DG50" s="90" t="str">
        <x:f t="shared" ref="DG50:DG68" si="404">IF(AND(DG$7&gt;=FB50,DG$7&lt;=FC50),IFERROR($G50/FD50,0),"")</x:f>
      </x:c>
      <x:c r="DH50" s="90" t="str">
        <x:f t="shared" ref="DH50:DH68" si="405">IF(AND(DH$7&gt;=FB50,DH$7&lt;=FC50),IFERROR($G50/FD50,0),"")</x:f>
      </x:c>
      <x:c r="DI50" s="90" t="str">
        <x:f t="shared" ref="DI50:DI68" si="406">IF(AND(DI$7&gt;=FB50,DI$7&lt;=FC50),IFERROR($G50/FD50,0),"")</x:f>
      </x:c>
      <x:c r="DJ50" s="90" t="str">
        <x:f t="shared" ref="DJ50:DJ68" si="407">IF(AND(DJ$7&gt;=FB50,DJ$7&lt;=FC50),IFERROR($G50/FD50,0),"")</x:f>
      </x:c>
      <x:c r="DK50" s="90" t="str">
        <x:f t="shared" ref="DK50:DK68" si="408">IF(AND(DK$7&gt;=FB50,DK$7&lt;=FC50),IFERROR($G50/FD50,0),"")</x:f>
      </x:c>
      <x:c r="DL50" s="90" t="str">
        <x:f t="shared" ref="DL50:DL68" si="409">IF(AND(DL$7&gt;=FB50,DL$7&lt;=FC50),IFERROR($G50/FD50,0),"")</x:f>
      </x:c>
      <x:c r="DM50" s="90" t="str">
        <x:f t="shared" ref="DM50:DM68" si="410">IF(AND(DM$7&gt;=FB50,DM$7&lt;=FC50),IFERROR($G50/FD50,0),"")</x:f>
      </x:c>
      <x:c r="DN50" s="90" t="str">
        <x:f t="shared" ref="DN50:DN68" si="411">IF(AND(DN$7&gt;=FB50,DN$7&lt;=FC50),IFERROR($G50/FD50,0),"")</x:f>
      </x:c>
      <x:c r="DO50" s="90" t="n">
        <x:f t="shared" ref="DO50:DO68" si="412">IF(AND(DO$7&gt;=FB50,DO$7&lt;=FC50),IFERROR($G50/FD50,0),"")</x:f>
        <x:v>278250</x:v>
      </x:c>
      <x:c r="DP50" s="90" t="n">
        <x:f t="shared" ref="DP50:DP68" si="413">IF(AND(DP$7&gt;=FB50,DP$7&lt;=FC50),IFERROR($G50/FD50,0),"")</x:f>
        <x:v>278250</x:v>
      </x:c>
      <x:c r="DQ50" s="90" t="n">
        <x:f t="shared" ref="DQ50:DQ68" si="414">IF(AND(DQ$7&gt;=FB50,DQ$7&lt;=FC50),IFERROR($G50/FD50,0),"")</x:f>
        <x:v>278250</x:v>
      </x:c>
      <x:c r="DR50" s="90" t="n">
        <x:f t="shared" ref="DR50:DR68" si="415">IF(AND(DR$7&gt;=FB50,DR$7&lt;=FC50),IFERROR($G50/FD50,0),"")</x:f>
        <x:v>278250</x:v>
      </x:c>
      <x:c r="DS50" s="90" t="n">
        <x:f t="shared" ref="DS50:DS68" si="416">IF(AND(DS$7&gt;=FB50,DS$7&lt;=FC50),IFERROR($G50/FD50,0),"")</x:f>
        <x:v>278250</x:v>
      </x:c>
      <x:c r="DT50" s="90" t="n">
        <x:f t="shared" ref="DT50:DT68" si="417">IF(AND(DT$7&gt;=FB50,DT$7&lt;=FC50),IFERROR($G50/FD50,0),"")</x:f>
        <x:v>278250</x:v>
      </x:c>
      <x:c r="DU50" s="90" t="n">
        <x:f t="shared" ref="DU50:DU68" si="418">IF(AND(DU$7&gt;=FB50,DU$7&lt;=FC50),IFERROR($G50/FD50,0),"")</x:f>
        <x:v>278250</x:v>
      </x:c>
      <x:c r="DV50" s="90" t="n">
        <x:f t="shared" ref="DV50:DV68" si="419">IF(AND(DV$7&gt;=FB50,DV$7&lt;=FC50),IFERROR($G50/FD50,0),"")</x:f>
        <x:v>278250</x:v>
      </x:c>
      <x:c r="DW50" s="90" t="n">
        <x:f t="shared" ref="DW50:DW68" si="420">IF(AND(DW$7&gt;=FB50,DW$7&lt;=FC50),IFERROR($G50/FD50,0),"")</x:f>
        <x:v>278250</x:v>
      </x:c>
      <x:c r="DX50" s="90" t="n">
        <x:f t="shared" ref="DX50:DX68" si="421">IF(AND(DX$7&gt;=FB50,DX$7&lt;=FC50),IFERROR($G50/FD50,0),"")</x:f>
        <x:v>278250</x:v>
      </x:c>
      <x:c r="DY50" s="90" t="str">
        <x:f t="shared" ref="DY50:DY68" si="422">IF(AND(DY$7&gt;=FB50,DY$7&lt;=FC50),IFERROR($G50/FD50,0),"")</x:f>
      </x:c>
      <x:c r="DZ50" s="90" t="str">
        <x:f t="shared" ref="DZ50:DZ68" si="423">IF(AND(DZ$7&gt;=FB50,DZ$7&lt;=FC50),IFERROR($G50/FD50,0),"")</x:f>
      </x:c>
      <x:c r="EA50" s="90" t="str">
        <x:f t="shared" ref="EA50:EA68" si="424">IF(AND(EA$7&gt;=FB50,EA$7&lt;=FC50),IFERROR($G50/FD50,0),"")</x:f>
      </x:c>
      <x:c r="EB50" s="90" t="str">
        <x:f t="shared" ref="EB50:EB68" si="425">IF(AND(EB$7&gt;=FB50,EB$7&lt;=FC50),IFERROR($G50/FD50,0),"")</x:f>
      </x:c>
      <x:c r="EC50" s="90" t="str">
        <x:f t="shared" ref="EC50:EC68" si="426">IF(AND(EC$7&gt;=FB50,EC$7&lt;=FC50),IFERROR($G50/FD50,0),"")</x:f>
      </x:c>
      <x:c r="ED50" s="90" t="str">
        <x:f t="shared" ref="ED50:ED68" si="427">IF(AND(ED$7&gt;=FB50,ED$7&lt;=FC50),IFERROR($G50/FD50,0),"")</x:f>
      </x:c>
      <x:c r="EE50" s="90" t="str">
        <x:f t="shared" ref="EE50:EE68" si="428">IF(AND(EE$7&gt;=FB50,EE$7&lt;=FC50),IFERROR($G50/FD50,0),"")</x:f>
      </x:c>
      <x:c r="EF50" s="90" t="str">
        <x:f t="shared" ref="EF50:EF68" si="429">IF(AND(EF$7&gt;=FB50,EF$7&lt;=FC50),IFERROR($G50/FD50,0),"")</x:f>
      </x:c>
      <x:c r="EG50" s="90" t="str">
        <x:f t="shared" ref="EG50:EG68" si="430">IF(AND(EG$7&gt;=FB50,EG$7&lt;=FC50),IFERROR($G50/FD50,0),"")</x:f>
      </x:c>
      <x:c r="EH50" s="90" t="str">
        <x:f t="shared" ref="EH50:EH68" si="431">IF(AND(EH$7&gt;=FB50,EH$7&lt;=FC50),IFERROR($G50/FD50,0),"")</x:f>
      </x:c>
      <x:c r="EI50" s="90" t="str">
        <x:f t="shared" ref="EI50:EI68" si="432">IF(AND(EI$7&gt;=FB50,EI$7&lt;=FC50),IFERROR($G50/FD50,0),"")</x:f>
      </x:c>
      <x:c r="EJ50" s="90" t="str">
        <x:f t="shared" ref="EJ50:EJ68" si="433">IF(AND(EJ$7&gt;=FB50,EJ$7&lt;=FC50),IFERROR($G50/FD50,0),"")</x:f>
      </x:c>
      <x:c r="EK50" s="90" t="str">
        <x:f t="shared" ref="EK50:EK68" si="434">IF(AND(EK$7&gt;=FB50,EK$7&lt;=FC50),IFERROR($G50/FD50,0),"")</x:f>
      </x:c>
      <x:c r="EL50" s="90" t="str">
        <x:f t="shared" ref="EL50:EL68" si="435">IF(AND(EL$7&gt;=FB50,EL$7&lt;=FC50),IFERROR($G50/FD50,0),"")</x:f>
      </x:c>
      <x:c r="EM50" s="90" t="str">
        <x:f t="shared" ref="EM50:EM68" si="436">IF(AND(EM$7&gt;=FB50,EM$7&lt;=FC50),IFERROR($G50/FD50,0),"")</x:f>
      </x:c>
      <x:c r="EN50" s="90" t="str">
        <x:f t="shared" ref="EN50:EN68" si="437">IF(AND(EN$7&gt;=FB50,EN$7&lt;=FC50),IFERROR($G50/FD50,0),"")</x:f>
      </x:c>
      <x:c r="EO50" s="90" t="str">
        <x:f t="shared" ref="EO50:EO68" si="438">IF(AND(EO$7&gt;=FB50,EO$7&lt;=FC50),IFERROR($G50/FD50,0),"")</x:f>
      </x:c>
      <x:c r="EP50" s="90" t="str">
        <x:f t="shared" ref="EP50:EP68" si="439">IF(AND(EP$7&gt;=FB50,EP$7&lt;=FC50),IFERROR($G50/FD50,0),"")</x:f>
      </x:c>
      <x:c r="EQ50" s="90" t="str">
        <x:f t="shared" ref="EQ50:EQ68" si="440">IF(AND(EQ$7&gt;=FB50,EQ$7&lt;=FC50),IFERROR($G50/FD50,0),"")</x:f>
      </x:c>
      <x:c r="ER50" s="90" t="str">
        <x:f t="shared" ref="ER50:ER68" si="441">IF(AND(ER$7&gt;=FB50,ER$7&lt;=FC50),IFERROR($G50/FD50,0),"")</x:f>
      </x:c>
      <x:c r="ES50" s="90" t="str">
        <x:f t="shared" ref="ES50:ES68" si="442">IF(AND(ES$7&gt;=FB50,ES$7&lt;=FC50),IFERROR($G50/FD50,0),"")</x:f>
      </x:c>
      <x:c r="ET50" s="90" t="str">
        <x:f t="shared" ref="ET50:ET68" si="443">IF(AND(ET$7&gt;=FB50,ET$7&lt;=FC50),IFERROR($G50/FD50,0),"")</x:f>
      </x:c>
      <x:c r="EU50" s="90" t="str">
        <x:f t="shared" ref="EU50:EU68" si="444">IF(AND(EU$7&gt;=FB50,EU$7&lt;=FC50),IFERROR($G50/FD50,0),"")</x:f>
      </x:c>
      <x:c r="EV50" s="90" t="str">
        <x:f t="shared" ref="EV50:EV68" si="445">IF(AND(EV$7&gt;=FB50,EV$7&lt;=FC50),IFERROR($G50/FD50,0),"")</x:f>
      </x:c>
      <x:c r="EW50" s="90" t="str">
        <x:f t="shared" ref="EW50:EW68" si="446">IF(AND(EW$7&gt;=FB50,EW$7&lt;=FC50),IFERROR($G50/FD50,0),"")</x:f>
      </x:c>
      <x:c r="EX50" s="90" t="str">
        <x:f t="shared" ref="EX50:EX68" si="447">IF(AND(EX$7&gt;=FB50,EX$7&lt;=FC50),IFERROR($G50/FD50,0),"")</x:f>
      </x:c>
      <x:c r="EY50" s="90" t="str">
        <x:f t="shared" ref="EY50:EY68" si="448">IF(AND(EY$7&gt;=FB50,EY$7&lt;=FC50),IFERROR($G50/FD50,0),"")</x:f>
      </x:c>
      <x:c r="EZ50" s="90" t="str">
        <x:f t="shared" ref="EZ50:EZ68" si="449">IF(AND(EZ$7&gt;=FB50,EZ$7&lt;=FC50),IFERROR($G50/FD50,0),"")</x:f>
      </x:c>
      <x:c r="FA50" s="90" t="str">
        <x:f t="shared" ref="FA50:FA68" si="450">IF(AND(FA$7&gt;=FB50,FA$7&lt;=FC50),IFERROR($G50/FD50,0),"")</x:f>
      </x:c>
      <x:c r="FB50" t="n">
        <x:f>'07_Presupuesto'!J46-'14_Parametros'!$B$5+1</x:f>
        <x:v>112</x:v>
      </x:c>
      <x:c r="FC50" t="n">
        <x:f>'07_Presupuesto'!K46-'14_Parametros'!$B$5+1</x:f>
        <x:v>121</x:v>
      </x:c>
      <x:c r="FD50" t="n">
        <x:f t="shared" ref="FD50:FD68" si="451">FC50-FB50+1</x:f>
        <x:v>10</x:v>
      </x:c>
    </x:row>
    <x:row r="51" ht="21" customHeight="1">
      <x:c r="B51" s="109" t="str">
        <x:f>'07A_Ppto_Comparado'!K50</x:f>
        <x:v>B.2.6.1</x:v>
      </x:c>
      <x:c r="C51" s="109" t="str">
        <x:f>'07A_Ppto_Comparado'!L50</x:f>
        <x:v>Pintura Puertas Exteriores Esmalte Sintético</x:v>
      </x:c>
      <x:c r="D51" s="109" t="str">
        <x:f>'07A_Ppto_Comparado'!M50</x:f>
        <x:v>M2</x:v>
      </x:c>
      <x:c r="E51" s="110" t="n">
        <x:f>'07A_Ppto_Comparado'!N50</x:f>
        <x:v>35</x:v>
      </x:c>
      <x:c r="F51" s="110" t="n">
        <x:f>'07A_Ppto_Comparado'!O50</x:f>
        <x:v>14374.999999999998</x:v>
      </x:c>
      <x:c r="G51" s="110" t="n">
        <x:f>'07A_Ppto_Comparado'!P50</x:f>
        <x:v>503124.99999999994</x:v>
      </x:c>
      <x:c r="H51" s="110" t="str">
        <x:f t="shared" si="303"/>
      </x:c>
      <x:c r="I51" s="110" t="str">
        <x:f t="shared" si="301"/>
      </x:c>
      <x:c r="J51" s="110" t="str">
        <x:f t="shared" si="302"/>
      </x:c>
      <x:c r="K51" s="110" t="str">
        <x:f t="shared" si="304"/>
      </x:c>
      <x:c r="L51" s="110" t="str">
        <x:f t="shared" si="305"/>
      </x:c>
      <x:c r="M51" s="110" t="str">
        <x:f t="shared" si="306"/>
      </x:c>
      <x:c r="N51" s="110" t="str">
        <x:f t="shared" si="307"/>
      </x:c>
      <x:c r="O51" s="110" t="str">
        <x:f t="shared" si="308"/>
      </x:c>
      <x:c r="P51" s="110" t="str">
        <x:f t="shared" si="309"/>
      </x:c>
      <x:c r="Q51" s="110" t="str">
        <x:f t="shared" si="310"/>
      </x:c>
      <x:c r="R51" s="110" t="str">
        <x:f t="shared" si="311"/>
      </x:c>
      <x:c r="S51" s="110" t="str">
        <x:f t="shared" si="312"/>
      </x:c>
      <x:c r="T51" s="110" t="str">
        <x:f t="shared" si="313"/>
      </x:c>
      <x:c r="U51" s="110" t="str">
        <x:f t="shared" si="314"/>
      </x:c>
      <x:c r="V51" s="110" t="str">
        <x:f t="shared" si="315"/>
      </x:c>
      <x:c r="W51" s="110" t="str">
        <x:f t="shared" si="316"/>
      </x:c>
      <x:c r="X51" s="110" t="str">
        <x:f t="shared" si="317"/>
      </x:c>
      <x:c r="Y51" s="110" t="str">
        <x:f t="shared" si="318"/>
      </x:c>
      <x:c r="Z51" s="110" t="str">
        <x:f t="shared" si="319"/>
      </x:c>
      <x:c r="AA51" s="110" t="str">
        <x:f t="shared" si="320"/>
      </x:c>
      <x:c r="AB51" s="110" t="str">
        <x:f t="shared" si="321"/>
      </x:c>
      <x:c r="AC51" s="110" t="str">
        <x:f t="shared" si="322"/>
      </x:c>
      <x:c r="AD51" s="110" t="str">
        <x:f t="shared" si="323"/>
      </x:c>
      <x:c r="AE51" s="110" t="str">
        <x:f t="shared" si="324"/>
      </x:c>
      <x:c r="AF51" s="110" t="str">
        <x:f t="shared" si="325"/>
      </x:c>
      <x:c r="AG51" s="110" t="str">
        <x:f t="shared" si="326"/>
      </x:c>
      <x:c r="AH51" s="110" t="str">
        <x:f t="shared" si="327"/>
      </x:c>
      <x:c r="AI51" s="110" t="str">
        <x:f t="shared" si="328"/>
      </x:c>
      <x:c r="AJ51" s="110" t="str">
        <x:f t="shared" si="329"/>
      </x:c>
      <x:c r="AK51" s="110" t="str">
        <x:f t="shared" si="330"/>
      </x:c>
      <x:c r="AL51" s="110" t="str">
        <x:f t="shared" si="331"/>
      </x:c>
      <x:c r="AM51" s="110" t="str">
        <x:f t="shared" si="332"/>
      </x:c>
      <x:c r="AN51" s="110" t="str">
        <x:f t="shared" si="333"/>
      </x:c>
      <x:c r="AO51" s="110" t="str">
        <x:f t="shared" si="334"/>
      </x:c>
      <x:c r="AP51" s="110" t="str">
        <x:f t="shared" si="335"/>
      </x:c>
      <x:c r="AQ51" s="110" t="str">
        <x:f t="shared" si="336"/>
      </x:c>
      <x:c r="AR51" s="110" t="str">
        <x:f t="shared" si="337"/>
      </x:c>
      <x:c r="AS51" s="110" t="str">
        <x:f t="shared" si="338"/>
      </x:c>
      <x:c r="AT51" s="110" t="str">
        <x:f t="shared" si="339"/>
      </x:c>
      <x:c r="AU51" s="110" t="str">
        <x:f t="shared" si="340"/>
      </x:c>
      <x:c r="AV51" s="110" t="str">
        <x:f t="shared" si="341"/>
      </x:c>
      <x:c r="AW51" s="110" t="str">
        <x:f t="shared" si="342"/>
      </x:c>
      <x:c r="AX51" s="110" t="str">
        <x:f t="shared" si="343"/>
      </x:c>
      <x:c r="AY51" s="110" t="str">
        <x:f t="shared" si="344"/>
      </x:c>
      <x:c r="AZ51" s="110" t="str">
        <x:f t="shared" si="345"/>
      </x:c>
      <x:c r="BA51" s="110" t="str">
        <x:f t="shared" si="346"/>
      </x:c>
      <x:c r="BB51" s="110" t="str">
        <x:f t="shared" si="347"/>
      </x:c>
      <x:c r="BC51" s="110" t="str">
        <x:f t="shared" si="348"/>
      </x:c>
      <x:c r="BD51" s="110" t="str">
        <x:f t="shared" si="349"/>
      </x:c>
      <x:c r="BE51" s="110" t="str">
        <x:f t="shared" si="350"/>
      </x:c>
      <x:c r="BF51" s="110" t="str">
        <x:f t="shared" si="351"/>
      </x:c>
      <x:c r="BG51" s="110" t="str">
        <x:f t="shared" si="352"/>
      </x:c>
      <x:c r="BH51" s="110" t="str">
        <x:f t="shared" si="353"/>
      </x:c>
      <x:c r="BI51" s="110" t="str">
        <x:f t="shared" si="354"/>
      </x:c>
      <x:c r="BJ51" s="110" t="str">
        <x:f t="shared" si="355"/>
      </x:c>
      <x:c r="BK51" s="110" t="str">
        <x:f t="shared" si="356"/>
      </x:c>
      <x:c r="BL51" s="110" t="str">
        <x:f t="shared" si="357"/>
      </x:c>
      <x:c r="BM51" s="110" t="str">
        <x:f t="shared" si="358"/>
      </x:c>
      <x:c r="BN51" s="110" t="str">
        <x:f t="shared" si="359"/>
      </x:c>
      <x:c r="BO51" s="110" t="str">
        <x:f t="shared" si="360"/>
      </x:c>
      <x:c r="BP51" s="110" t="str">
        <x:f t="shared" si="361"/>
      </x:c>
      <x:c r="BQ51" s="110" t="str">
        <x:f t="shared" si="362"/>
      </x:c>
      <x:c r="BR51" s="110" t="str">
        <x:f t="shared" si="363"/>
      </x:c>
      <x:c r="BS51" s="110" t="str">
        <x:f t="shared" si="364"/>
      </x:c>
      <x:c r="BT51" s="110" t="str">
        <x:f t="shared" si="365"/>
      </x:c>
      <x:c r="BU51" s="110" t="str">
        <x:f t="shared" si="366"/>
      </x:c>
      <x:c r="BV51" s="110" t="str">
        <x:f t="shared" si="367"/>
      </x:c>
      <x:c r="BW51" s="110" t="str">
        <x:f t="shared" si="368"/>
      </x:c>
      <x:c r="BX51" s="110" t="str">
        <x:f t="shared" si="369"/>
      </x:c>
      <x:c r="BY51" s="110" t="str">
        <x:f t="shared" si="370"/>
      </x:c>
      <x:c r="BZ51" s="110" t="str">
        <x:f t="shared" si="371"/>
      </x:c>
      <x:c r="CA51" s="110" t="str">
        <x:f t="shared" si="372"/>
      </x:c>
      <x:c r="CB51" s="110" t="str">
        <x:f t="shared" si="373"/>
      </x:c>
      <x:c r="CC51" s="110" t="str">
        <x:f t="shared" si="374"/>
      </x:c>
      <x:c r="CD51" s="110" t="str">
        <x:f t="shared" si="375"/>
      </x:c>
      <x:c r="CE51" s="110" t="str">
        <x:f t="shared" si="376"/>
      </x:c>
      <x:c r="CF51" s="110" t="str">
        <x:f t="shared" si="377"/>
      </x:c>
      <x:c r="CG51" s="110" t="str">
        <x:f t="shared" si="378"/>
      </x:c>
      <x:c r="CH51" s="110" t="str">
        <x:f t="shared" si="379"/>
      </x:c>
      <x:c r="CI51" s="110" t="str">
        <x:f t="shared" si="380"/>
      </x:c>
      <x:c r="CJ51" s="110" t="str">
        <x:f t="shared" si="381"/>
      </x:c>
      <x:c r="CK51" s="110" t="str">
        <x:f t="shared" si="382"/>
      </x:c>
      <x:c r="CL51" s="110" t="str">
        <x:f t="shared" si="383"/>
      </x:c>
      <x:c r="CM51" s="110" t="str">
        <x:f t="shared" si="384"/>
      </x:c>
      <x:c r="CN51" s="110" t="str">
        <x:f t="shared" si="385"/>
      </x:c>
      <x:c r="CO51" s="110" t="str">
        <x:f t="shared" si="386"/>
      </x:c>
      <x:c r="CP51" s="110" t="str">
        <x:f t="shared" si="387"/>
      </x:c>
      <x:c r="CQ51" s="110" t="str">
        <x:f t="shared" si="388"/>
      </x:c>
      <x:c r="CR51" s="110" t="str">
        <x:f t="shared" si="389"/>
      </x:c>
      <x:c r="CS51" s="110" t="str">
        <x:f t="shared" si="390"/>
      </x:c>
      <x:c r="CT51" s="110" t="str">
        <x:f t="shared" si="391"/>
      </x:c>
      <x:c r="CU51" s="110" t="str">
        <x:f t="shared" si="392"/>
      </x:c>
      <x:c r="CV51" s="110" t="str">
        <x:f t="shared" si="393"/>
      </x:c>
      <x:c r="CW51" s="110" t="str">
        <x:f t="shared" si="394"/>
      </x:c>
      <x:c r="CX51" s="110" t="str">
        <x:f t="shared" si="395"/>
      </x:c>
      <x:c r="CY51" s="110" t="str">
        <x:f t="shared" si="396"/>
      </x:c>
      <x:c r="CZ51" s="110" t="str">
        <x:f t="shared" si="397"/>
      </x:c>
      <x:c r="DA51" s="110" t="str">
        <x:f t="shared" si="398"/>
      </x:c>
      <x:c r="DB51" s="110" t="str">
        <x:f t="shared" si="399"/>
      </x:c>
      <x:c r="DC51" s="110" t="str">
        <x:f t="shared" si="400"/>
      </x:c>
      <x:c r="DD51" s="110" t="str">
        <x:f t="shared" si="401"/>
      </x:c>
      <x:c r="DE51" s="110" t="str">
        <x:f t="shared" si="402"/>
      </x:c>
      <x:c r="DF51" s="110" t="str">
        <x:f t="shared" si="403"/>
      </x:c>
      <x:c r="DG51" s="110" t="str">
        <x:f t="shared" si="404"/>
      </x:c>
      <x:c r="DH51" s="110" t="str">
        <x:f t="shared" si="405"/>
      </x:c>
      <x:c r="DI51" s="110" t="str">
        <x:f t="shared" si="406"/>
      </x:c>
      <x:c r="DJ51" s="110" t="str">
        <x:f t="shared" si="407"/>
      </x:c>
      <x:c r="DK51" s="110" t="str">
        <x:f t="shared" si="408"/>
      </x:c>
      <x:c r="DL51" s="110" t="str">
        <x:f t="shared" si="409"/>
      </x:c>
      <x:c r="DM51" s="110" t="str">
        <x:f t="shared" si="410"/>
      </x:c>
      <x:c r="DN51" s="110" t="str">
        <x:f t="shared" si="411"/>
      </x:c>
      <x:c r="DO51" s="110" t="str">
        <x:f t="shared" si="412"/>
      </x:c>
      <x:c r="DP51" s="110" t="str">
        <x:f t="shared" si="413"/>
      </x:c>
      <x:c r="DQ51" s="110" t="str">
        <x:f t="shared" si="414"/>
      </x:c>
      <x:c r="DR51" s="110" t="str">
        <x:f t="shared" si="415"/>
      </x:c>
      <x:c r="DS51" s="110" t="str">
        <x:f t="shared" si="416"/>
      </x:c>
      <x:c r="DT51" s="110" t="str">
        <x:f t="shared" si="417"/>
      </x:c>
      <x:c r="DU51" s="110" t="str">
        <x:f t="shared" si="418"/>
      </x:c>
      <x:c r="DV51" s="110" t="str">
        <x:f t="shared" si="419"/>
      </x:c>
      <x:c r="DW51" s="110" t="str">
        <x:f t="shared" si="420"/>
      </x:c>
      <x:c r="DX51" s="110" t="str">
        <x:f t="shared" si="421"/>
      </x:c>
      <x:c r="DY51" s="110" t="str">
        <x:f t="shared" si="422"/>
      </x:c>
      <x:c r="DZ51" s="110" t="str">
        <x:f t="shared" si="423"/>
      </x:c>
      <x:c r="EA51" s="110">
        <x:f t="shared" si="424"/>
        <x:v>25156.249999999996</x:v>
      </x:c>
      <x:c r="EB51" s="110">
        <x:f t="shared" si="425"/>
        <x:v>25156.249999999996</x:v>
      </x:c>
      <x:c r="EC51" s="110">
        <x:f t="shared" si="426"/>
        <x:v>25156.249999999996</x:v>
      </x:c>
      <x:c r="ED51" s="110">
        <x:f t="shared" si="427"/>
        <x:v>25156.249999999996</x:v>
      </x:c>
      <x:c r="EE51" s="110">
        <x:f t="shared" si="428"/>
        <x:v>25156.249999999996</x:v>
      </x:c>
      <x:c r="EF51" s="110">
        <x:f t="shared" si="429"/>
        <x:v>25156.249999999996</x:v>
      </x:c>
      <x:c r="EG51" s="110">
        <x:f t="shared" si="430"/>
        <x:v>25156.249999999996</x:v>
      </x:c>
      <x:c r="EH51" s="110">
        <x:f t="shared" si="431"/>
        <x:v>25156.249999999996</x:v>
      </x:c>
      <x:c r="EI51" s="110">
        <x:f t="shared" si="432"/>
        <x:v>25156.249999999996</x:v>
      </x:c>
      <x:c r="EJ51" s="110">
        <x:f t="shared" si="433"/>
        <x:v>25156.249999999996</x:v>
      </x:c>
      <x:c r="EK51" s="110">
        <x:f t="shared" si="434"/>
        <x:v>25156.249999999996</x:v>
      </x:c>
      <x:c r="EL51" s="110">
        <x:f t="shared" si="435"/>
        <x:v>25156.249999999996</x:v>
      </x:c>
      <x:c r="EM51" s="110">
        <x:f t="shared" si="436"/>
        <x:v>25156.249999999996</x:v>
      </x:c>
      <x:c r="EN51" s="110">
        <x:f t="shared" si="437"/>
        <x:v>25156.249999999996</x:v>
      </x:c>
      <x:c r="EO51" s="110">
        <x:f t="shared" si="438"/>
        <x:v>25156.249999999996</x:v>
      </x:c>
      <x:c r="EP51" s="110">
        <x:f t="shared" si="439"/>
        <x:v>25156.249999999996</x:v>
      </x:c>
      <x:c r="EQ51" s="110">
        <x:f t="shared" si="440"/>
        <x:v>25156.249999999996</x:v>
      </x:c>
      <x:c r="ER51" s="110">
        <x:f t="shared" si="441"/>
        <x:v>25156.249999999996</x:v>
      </x:c>
      <x:c r="ES51" s="110">
        <x:f t="shared" si="442"/>
        <x:v>25156.249999999996</x:v>
      </x:c>
      <x:c r="ET51" s="110">
        <x:f t="shared" si="443"/>
        <x:v>25156.249999999996</x:v>
      </x:c>
      <x:c r="EU51" s="110" t="str">
        <x:f t="shared" si="444"/>
      </x:c>
      <x:c r="EV51" s="110" t="str">
        <x:f t="shared" si="445"/>
      </x:c>
      <x:c r="EW51" s="110" t="str">
        <x:f t="shared" si="446"/>
      </x:c>
      <x:c r="EX51" s="110" t="str">
        <x:f t="shared" si="447"/>
      </x:c>
      <x:c r="EY51" s="110" t="str">
        <x:f t="shared" si="448"/>
      </x:c>
      <x:c r="EZ51" s="110" t="str">
        <x:f t="shared" si="449"/>
      </x:c>
      <x:c r="FA51" s="110" t="str">
        <x:f t="shared" si="450"/>
      </x:c>
      <x:c r="FB51" t="n">
        <x:f>'07_Presupuesto'!J47-'14_Parametros'!$B$5+1</x:f>
        <x:v>124</x:v>
      </x:c>
      <x:c r="FC51" t="n">
        <x:f>'07_Presupuesto'!K47-'14_Parametros'!$B$5+1</x:f>
        <x:v>143</x:v>
      </x:c>
      <x:c r="FD51">
        <x:f t="shared" si="451"/>
        <x:v>20</x:v>
      </x:c>
    </x:row>
    <x:row r="52" ht="21" customHeight="1">
      <x:c r="B52" t="str">
        <x:f>'07A_Ppto_Comparado'!K51</x:f>
        <x:v>B.2.6.2</x:v>
      </x:c>
      <x:c r="C52" t="str">
        <x:f>'07A_Ppto_Comparado'!L51</x:f>
        <x:v>Pintura Interior</x:v>
      </x:c>
      <x:c r="D52" t="str">
        <x:f>'07A_Ppto_Comparado'!M51</x:f>
        <x:v>M2</x:v>
      </x:c>
      <x:c r="E52" s="90" t="n">
        <x:f>'07A_Ppto_Comparado'!N51</x:f>
        <x:v>250</x:v>
      </x:c>
      <x:c r="F52" s="90" t="n">
        <x:f>'07A_Ppto_Comparado'!O51</x:f>
        <x:v>9750</x:v>
      </x:c>
      <x:c r="G52" s="90" t="n">
        <x:f>'07A_Ppto_Comparado'!P51</x:f>
        <x:v>2437500</x:v>
      </x:c>
      <x:c r="H52" s="90" t="str">
        <x:f t="shared" si="303"/>
      </x:c>
      <x:c r="I52" s="90" t="str">
        <x:f t="shared" si="301"/>
      </x:c>
      <x:c r="J52" s="90" t="str">
        <x:f t="shared" si="302"/>
      </x:c>
      <x:c r="K52" s="90" t="str">
        <x:f t="shared" si="304"/>
      </x:c>
      <x:c r="L52" s="90" t="str">
        <x:f t="shared" si="305"/>
      </x:c>
      <x:c r="M52" s="90" t="str">
        <x:f t="shared" si="306"/>
      </x:c>
      <x:c r="N52" s="90" t="str">
        <x:f t="shared" si="307"/>
      </x:c>
      <x:c r="O52" s="90" t="str">
        <x:f t="shared" si="308"/>
      </x:c>
      <x:c r="P52" s="90" t="str">
        <x:f t="shared" si="309"/>
      </x:c>
      <x:c r="Q52" s="90" t="str">
        <x:f t="shared" si="310"/>
      </x:c>
      <x:c r="R52" s="90" t="str">
        <x:f t="shared" si="311"/>
      </x:c>
      <x:c r="S52" s="90" t="str">
        <x:f t="shared" si="312"/>
      </x:c>
      <x:c r="T52" s="90" t="str">
        <x:f t="shared" si="313"/>
      </x:c>
      <x:c r="U52" s="90" t="str">
        <x:f t="shared" si="314"/>
      </x:c>
      <x:c r="V52" s="90" t="str">
        <x:f t="shared" si="315"/>
      </x:c>
      <x:c r="W52" s="90" t="str">
        <x:f t="shared" si="316"/>
      </x:c>
      <x:c r="X52" s="90" t="str">
        <x:f t="shared" si="317"/>
      </x:c>
      <x:c r="Y52" s="90" t="str">
        <x:f t="shared" si="318"/>
      </x:c>
      <x:c r="Z52" s="90" t="str">
        <x:f t="shared" si="319"/>
      </x:c>
      <x:c r="AA52" s="90" t="str">
        <x:f t="shared" si="320"/>
      </x:c>
      <x:c r="AB52" s="90" t="str">
        <x:f t="shared" si="321"/>
      </x:c>
      <x:c r="AC52" s="90" t="str">
        <x:f t="shared" si="322"/>
      </x:c>
      <x:c r="AD52" s="90" t="str">
        <x:f t="shared" si="323"/>
      </x:c>
      <x:c r="AE52" s="90" t="str">
        <x:f t="shared" si="324"/>
      </x:c>
      <x:c r="AF52" s="90" t="str">
        <x:f t="shared" si="325"/>
      </x:c>
      <x:c r="AG52" s="90" t="str">
        <x:f t="shared" si="326"/>
      </x:c>
      <x:c r="AH52" s="90" t="str">
        <x:f t="shared" si="327"/>
      </x:c>
      <x:c r="AI52" s="90" t="str">
        <x:f t="shared" si="328"/>
      </x:c>
      <x:c r="AJ52" s="90" t="str">
        <x:f t="shared" si="329"/>
      </x:c>
      <x:c r="AK52" s="90" t="str">
        <x:f t="shared" si="330"/>
      </x:c>
      <x:c r="AL52" s="90" t="str">
        <x:f t="shared" si="331"/>
      </x:c>
      <x:c r="AM52" s="90" t="str">
        <x:f t="shared" si="332"/>
      </x:c>
      <x:c r="AN52" s="90" t="str">
        <x:f t="shared" si="333"/>
      </x:c>
      <x:c r="AO52" s="90" t="str">
        <x:f t="shared" si="334"/>
      </x:c>
      <x:c r="AP52" s="90" t="str">
        <x:f t="shared" si="335"/>
      </x:c>
      <x:c r="AQ52" s="90" t="str">
        <x:f t="shared" si="336"/>
      </x:c>
      <x:c r="AR52" s="90" t="str">
        <x:f t="shared" si="337"/>
      </x:c>
      <x:c r="AS52" s="90" t="str">
        <x:f t="shared" si="338"/>
      </x:c>
      <x:c r="AT52" s="90" t="str">
        <x:f t="shared" si="339"/>
      </x:c>
      <x:c r="AU52" s="90" t="str">
        <x:f t="shared" si="340"/>
      </x:c>
      <x:c r="AV52" s="90" t="str">
        <x:f t="shared" si="341"/>
      </x:c>
      <x:c r="AW52" s="90" t="str">
        <x:f t="shared" si="342"/>
      </x:c>
      <x:c r="AX52" s="90" t="str">
        <x:f t="shared" si="343"/>
      </x:c>
      <x:c r="AY52" s="90" t="str">
        <x:f t="shared" si="344"/>
      </x:c>
      <x:c r="AZ52" s="90" t="str">
        <x:f t="shared" si="345"/>
      </x:c>
      <x:c r="BA52" s="90" t="str">
        <x:f t="shared" si="346"/>
      </x:c>
      <x:c r="BB52" s="90" t="str">
        <x:f t="shared" si="347"/>
      </x:c>
      <x:c r="BC52" s="90" t="str">
        <x:f t="shared" si="348"/>
      </x:c>
      <x:c r="BD52" s="90" t="str">
        <x:f t="shared" si="349"/>
      </x:c>
      <x:c r="BE52" s="90" t="str">
        <x:f t="shared" si="350"/>
      </x:c>
      <x:c r="BF52" s="90" t="str">
        <x:f t="shared" si="351"/>
      </x:c>
      <x:c r="BG52" s="90" t="str">
        <x:f t="shared" si="352"/>
      </x:c>
      <x:c r="BH52" s="90" t="str">
        <x:f t="shared" si="353"/>
      </x:c>
      <x:c r="BI52" s="90" t="str">
        <x:f t="shared" si="354"/>
      </x:c>
      <x:c r="BJ52" s="90" t="str">
        <x:f t="shared" si="355"/>
      </x:c>
      <x:c r="BK52" s="90" t="str">
        <x:f t="shared" si="356"/>
      </x:c>
      <x:c r="BL52" s="90" t="str">
        <x:f t="shared" si="357"/>
      </x:c>
      <x:c r="BM52" s="90" t="str">
        <x:f t="shared" si="358"/>
      </x:c>
      <x:c r="BN52" s="90" t="str">
        <x:f t="shared" si="359"/>
      </x:c>
      <x:c r="BO52" s="90" t="str">
        <x:f t="shared" si="360"/>
      </x:c>
      <x:c r="BP52" s="90" t="str">
        <x:f t="shared" si="361"/>
      </x:c>
      <x:c r="BQ52" s="90" t="str">
        <x:f t="shared" si="362"/>
      </x:c>
      <x:c r="BR52" s="90" t="str">
        <x:f t="shared" si="363"/>
      </x:c>
      <x:c r="BS52" s="90" t="str">
        <x:f t="shared" si="364"/>
      </x:c>
      <x:c r="BT52" s="90" t="str">
        <x:f t="shared" si="365"/>
      </x:c>
      <x:c r="BU52" s="90" t="str">
        <x:f t="shared" si="366"/>
      </x:c>
      <x:c r="BV52" s="90" t="str">
        <x:f t="shared" si="367"/>
      </x:c>
      <x:c r="BW52" s="90" t="str">
        <x:f t="shared" si="368"/>
      </x:c>
      <x:c r="BX52" s="90" t="str">
        <x:f t="shared" si="369"/>
      </x:c>
      <x:c r="BY52" s="90" t="str">
        <x:f t="shared" si="370"/>
      </x:c>
      <x:c r="BZ52" s="90" t="str">
        <x:f t="shared" si="371"/>
      </x:c>
      <x:c r="CA52" s="90" t="str">
        <x:f t="shared" si="372"/>
      </x:c>
      <x:c r="CB52" s="90" t="str">
        <x:f t="shared" si="373"/>
      </x:c>
      <x:c r="CC52" s="90" t="str">
        <x:f t="shared" si="374"/>
      </x:c>
      <x:c r="CD52" s="90" t="str">
        <x:f t="shared" si="375"/>
      </x:c>
      <x:c r="CE52" s="90" t="str">
        <x:f t="shared" si="376"/>
      </x:c>
      <x:c r="CF52" s="90" t="str">
        <x:f t="shared" si="377"/>
      </x:c>
      <x:c r="CG52" s="90" t="str">
        <x:f t="shared" si="378"/>
      </x:c>
      <x:c r="CH52" s="90" t="str">
        <x:f t="shared" si="379"/>
      </x:c>
      <x:c r="CI52" s="90" t="str">
        <x:f t="shared" si="380"/>
      </x:c>
      <x:c r="CJ52" s="90" t="str">
        <x:f t="shared" si="381"/>
      </x:c>
      <x:c r="CK52" s="90" t="str">
        <x:f t="shared" si="382"/>
      </x:c>
      <x:c r="CL52" s="90" t="str">
        <x:f t="shared" si="383"/>
      </x:c>
      <x:c r="CM52" s="90" t="str">
        <x:f t="shared" si="384"/>
      </x:c>
      <x:c r="CN52" s="90" t="str">
        <x:f t="shared" si="385"/>
      </x:c>
      <x:c r="CO52" s="90" t="str">
        <x:f t="shared" si="386"/>
      </x:c>
      <x:c r="CP52" s="90" t="str">
        <x:f t="shared" si="387"/>
      </x:c>
      <x:c r="CQ52" s="90" t="str">
        <x:f t="shared" si="388"/>
      </x:c>
      <x:c r="CR52" s="90" t="str">
        <x:f t="shared" si="389"/>
      </x:c>
      <x:c r="CS52" s="90" t="str">
        <x:f t="shared" si="390"/>
      </x:c>
      <x:c r="CT52" s="90" t="str">
        <x:f t="shared" si="391"/>
      </x:c>
      <x:c r="CU52" s="90" t="str">
        <x:f t="shared" si="392"/>
      </x:c>
      <x:c r="CV52" s="90" t="str">
        <x:f t="shared" si="393"/>
      </x:c>
      <x:c r="CW52" s="90" t="str">
        <x:f t="shared" si="394"/>
      </x:c>
      <x:c r="CX52" s="90" t="str">
        <x:f t="shared" si="395"/>
      </x:c>
      <x:c r="CY52" s="90" t="str">
        <x:f t="shared" si="396"/>
      </x:c>
      <x:c r="CZ52" s="90" t="str">
        <x:f t="shared" si="397"/>
      </x:c>
      <x:c r="DA52" s="90" t="str">
        <x:f t="shared" si="398"/>
      </x:c>
      <x:c r="DB52" s="90" t="str">
        <x:f t="shared" si="399"/>
      </x:c>
      <x:c r="DC52" s="90" t="str">
        <x:f t="shared" si="400"/>
      </x:c>
      <x:c r="DD52" s="90" t="str">
        <x:f t="shared" si="401"/>
      </x:c>
      <x:c r="DE52" s="90" t="str">
        <x:f t="shared" si="402"/>
      </x:c>
      <x:c r="DF52" s="90" t="str">
        <x:f t="shared" si="403"/>
      </x:c>
      <x:c r="DG52" s="90" t="str">
        <x:f t="shared" si="404"/>
      </x:c>
      <x:c r="DH52" s="90" t="str">
        <x:f t="shared" si="405"/>
      </x:c>
      <x:c r="DI52" s="90" t="str">
        <x:f t="shared" si="406"/>
      </x:c>
      <x:c r="DJ52" s="90" t="str">
        <x:f t="shared" si="407"/>
      </x:c>
      <x:c r="DK52" s="90" t="str">
        <x:f t="shared" si="408"/>
      </x:c>
      <x:c r="DL52" s="90" t="str">
        <x:f t="shared" si="409"/>
      </x:c>
      <x:c r="DM52" s="90" t="str">
        <x:f t="shared" si="410"/>
      </x:c>
      <x:c r="DN52" s="90" t="str">
        <x:f t="shared" si="411"/>
      </x:c>
      <x:c r="DO52" s="90" t="str">
        <x:f t="shared" si="412"/>
      </x:c>
      <x:c r="DP52" s="90" t="str">
        <x:f t="shared" si="413"/>
      </x:c>
      <x:c r="DQ52" s="90" t="str">
        <x:f t="shared" si="414"/>
      </x:c>
      <x:c r="DR52" s="90" t="str">
        <x:f t="shared" si="415"/>
      </x:c>
      <x:c r="DS52" s="90" t="str">
        <x:f t="shared" si="416"/>
      </x:c>
      <x:c r="DT52" s="90" t="str">
        <x:f t="shared" si="417"/>
      </x:c>
      <x:c r="DU52" s="90" t="str">
        <x:f t="shared" si="418"/>
      </x:c>
      <x:c r="DV52" s="90" t="str">
        <x:f t="shared" si="419"/>
      </x:c>
      <x:c r="DW52" s="90" t="str">
        <x:f t="shared" si="420"/>
      </x:c>
      <x:c r="DX52" s="90" t="str">
        <x:f t="shared" si="421"/>
      </x:c>
      <x:c r="DY52" s="90" t="str">
        <x:f t="shared" si="422"/>
      </x:c>
      <x:c r="DZ52" s="90" t="str">
        <x:f t="shared" si="423"/>
      </x:c>
      <x:c r="EA52" s="90">
        <x:f t="shared" si="424"/>
        <x:v>121875</x:v>
      </x:c>
      <x:c r="EB52" s="90">
        <x:f t="shared" si="425"/>
        <x:v>121875</x:v>
      </x:c>
      <x:c r="EC52" s="90">
        <x:f t="shared" si="426"/>
        <x:v>121875</x:v>
      </x:c>
      <x:c r="ED52" s="90">
        <x:f t="shared" si="427"/>
        <x:v>121875</x:v>
      </x:c>
      <x:c r="EE52" s="90">
        <x:f t="shared" si="428"/>
        <x:v>121875</x:v>
      </x:c>
      <x:c r="EF52" s="90">
        <x:f t="shared" si="429"/>
        <x:v>121875</x:v>
      </x:c>
      <x:c r="EG52" s="90">
        <x:f t="shared" si="430"/>
        <x:v>121875</x:v>
      </x:c>
      <x:c r="EH52" s="90">
        <x:f t="shared" si="431"/>
        <x:v>121875</x:v>
      </x:c>
      <x:c r="EI52" s="90">
        <x:f t="shared" si="432"/>
        <x:v>121875</x:v>
      </x:c>
      <x:c r="EJ52" s="90">
        <x:f t="shared" si="433"/>
        <x:v>121875</x:v>
      </x:c>
      <x:c r="EK52" s="90">
        <x:f t="shared" si="434"/>
        <x:v>121875</x:v>
      </x:c>
      <x:c r="EL52" s="90">
        <x:f t="shared" si="435"/>
        <x:v>121875</x:v>
      </x:c>
      <x:c r="EM52" s="90">
        <x:f t="shared" si="436"/>
        <x:v>121875</x:v>
      </x:c>
      <x:c r="EN52" s="90">
        <x:f t="shared" si="437"/>
        <x:v>121875</x:v>
      </x:c>
      <x:c r="EO52" s="90">
        <x:f t="shared" si="438"/>
        <x:v>121875</x:v>
      </x:c>
      <x:c r="EP52" s="90">
        <x:f t="shared" si="439"/>
        <x:v>121875</x:v>
      </x:c>
      <x:c r="EQ52" s="90">
        <x:f t="shared" si="440"/>
        <x:v>121875</x:v>
      </x:c>
      <x:c r="ER52" s="90">
        <x:f t="shared" si="441"/>
        <x:v>121875</x:v>
      </x:c>
      <x:c r="ES52" s="90">
        <x:f t="shared" si="442"/>
        <x:v>121875</x:v>
      </x:c>
      <x:c r="ET52" s="90">
        <x:f t="shared" si="443"/>
        <x:v>121875</x:v>
      </x:c>
      <x:c r="EU52" s="90" t="str">
        <x:f t="shared" si="444"/>
      </x:c>
      <x:c r="EV52" s="90" t="str">
        <x:f t="shared" si="445"/>
      </x:c>
      <x:c r="EW52" s="90" t="str">
        <x:f t="shared" si="446"/>
      </x:c>
      <x:c r="EX52" s="90" t="str">
        <x:f t="shared" si="447"/>
      </x:c>
      <x:c r="EY52" s="90" t="str">
        <x:f t="shared" si="448"/>
      </x:c>
      <x:c r="EZ52" s="90" t="str">
        <x:f t="shared" si="449"/>
      </x:c>
      <x:c r="FA52" s="90" t="str">
        <x:f t="shared" si="450"/>
      </x:c>
      <x:c r="FB52" t="n">
        <x:f>'07_Presupuesto'!J48-'14_Parametros'!$B$5+1</x:f>
        <x:v>124</x:v>
      </x:c>
      <x:c r="FC52" t="n">
        <x:f>'07_Presupuesto'!K48-'14_Parametros'!$B$5+1</x:f>
        <x:v>143</x:v>
      </x:c>
      <x:c r="FD52">
        <x:f t="shared" si="451"/>
        <x:v>20</x:v>
      </x:c>
    </x:row>
    <x:row r="53" ht="21" customHeight="1">
      <x:c r="B53" s="109" t="str">
        <x:f>'07A_Ppto_Comparado'!K52</x:f>
        <x:v>B.2.7.1/a)</x:v>
      </x:c>
      <x:c r="C53" s="109" t="str">
        <x:f>'07A_Ppto_Comparado'!L52</x:f>
        <x:v>P1 / Madera Puertas</x:v>
      </x:c>
      <x:c r="D53" s="109" t="str">
        <x:f>'07A_Ppto_Comparado'!M52</x:f>
        <x:v>UNI</x:v>
      </x:c>
      <x:c r="E53" s="110" t="n">
        <x:f>'07A_Ppto_Comparado'!N52</x:f>
        <x:v>1</x:v>
      </x:c>
      <x:c r="F53" s="110" t="n">
        <x:f>'07A_Ppto_Comparado'!O52</x:f>
        <x:v>306250</x:v>
      </x:c>
      <x:c r="G53" s="110" t="n">
        <x:f>'07A_Ppto_Comparado'!P52</x:f>
        <x:v>306250</x:v>
      </x:c>
      <x:c r="H53" s="110" t="str">
        <x:f t="shared" si="303"/>
      </x:c>
      <x:c r="I53" s="110" t="str">
        <x:f t="shared" si="301"/>
      </x:c>
      <x:c r="J53" s="110" t="str">
        <x:f t="shared" si="302"/>
      </x:c>
      <x:c r="K53" s="110" t="str">
        <x:f t="shared" si="304"/>
      </x:c>
      <x:c r="L53" s="110" t="str">
        <x:f t="shared" si="305"/>
      </x:c>
      <x:c r="M53" s="110" t="str">
        <x:f t="shared" si="306"/>
      </x:c>
      <x:c r="N53" s="110" t="str">
        <x:f t="shared" si="307"/>
      </x:c>
      <x:c r="O53" s="110" t="str">
        <x:f t="shared" si="308"/>
      </x:c>
      <x:c r="P53" s="110" t="str">
        <x:f t="shared" si="309"/>
      </x:c>
      <x:c r="Q53" s="110" t="str">
        <x:f t="shared" si="310"/>
      </x:c>
      <x:c r="R53" s="110" t="str">
        <x:f t="shared" si="311"/>
      </x:c>
      <x:c r="S53" s="110" t="str">
        <x:f t="shared" si="312"/>
      </x:c>
      <x:c r="T53" s="110" t="str">
        <x:f t="shared" si="313"/>
      </x:c>
      <x:c r="U53" s="110" t="str">
        <x:f t="shared" si="314"/>
      </x:c>
      <x:c r="V53" s="110" t="str">
        <x:f t="shared" si="315"/>
      </x:c>
      <x:c r="W53" s="110" t="str">
        <x:f t="shared" si="316"/>
      </x:c>
      <x:c r="X53" s="110" t="str">
        <x:f t="shared" si="317"/>
      </x:c>
      <x:c r="Y53" s="110" t="str">
        <x:f t="shared" si="318"/>
      </x:c>
      <x:c r="Z53" s="110" t="str">
        <x:f t="shared" si="319"/>
      </x:c>
      <x:c r="AA53" s="110" t="str">
        <x:f t="shared" si="320"/>
      </x:c>
      <x:c r="AB53" s="110" t="str">
        <x:f t="shared" si="321"/>
      </x:c>
      <x:c r="AC53" s="110" t="str">
        <x:f t="shared" si="322"/>
      </x:c>
      <x:c r="AD53" s="110" t="str">
        <x:f t="shared" si="323"/>
      </x:c>
      <x:c r="AE53" s="110" t="str">
        <x:f t="shared" si="324"/>
      </x:c>
      <x:c r="AF53" s="110" t="str">
        <x:f t="shared" si="325"/>
      </x:c>
      <x:c r="AG53" s="110" t="str">
        <x:f t="shared" si="326"/>
      </x:c>
      <x:c r="AH53" s="110" t="str">
        <x:f t="shared" si="327"/>
      </x:c>
      <x:c r="AI53" s="110" t="str">
        <x:f t="shared" si="328"/>
      </x:c>
      <x:c r="AJ53" s="110" t="str">
        <x:f t="shared" si="329"/>
      </x:c>
      <x:c r="AK53" s="110" t="str">
        <x:f t="shared" si="330"/>
      </x:c>
      <x:c r="AL53" s="110" t="str">
        <x:f t="shared" si="331"/>
      </x:c>
      <x:c r="AM53" s="110" t="str">
        <x:f t="shared" si="332"/>
      </x:c>
      <x:c r="AN53" s="110" t="str">
        <x:f t="shared" si="333"/>
      </x:c>
      <x:c r="AO53" s="110" t="str">
        <x:f t="shared" si="334"/>
      </x:c>
      <x:c r="AP53" s="110" t="str">
        <x:f t="shared" si="335"/>
      </x:c>
      <x:c r="AQ53" s="110" t="str">
        <x:f t="shared" si="336"/>
      </x:c>
      <x:c r="AR53" s="110" t="str">
        <x:f t="shared" si="337"/>
      </x:c>
      <x:c r="AS53" s="110" t="str">
        <x:f t="shared" si="338"/>
      </x:c>
      <x:c r="AT53" s="110" t="str">
        <x:f t="shared" si="339"/>
      </x:c>
      <x:c r="AU53" s="110" t="str">
        <x:f t="shared" si="340"/>
      </x:c>
      <x:c r="AV53" s="110" t="str">
        <x:f t="shared" si="341"/>
      </x:c>
      <x:c r="AW53" s="110" t="str">
        <x:f t="shared" si="342"/>
      </x:c>
      <x:c r="AX53" s="110" t="str">
        <x:f t="shared" si="343"/>
      </x:c>
      <x:c r="AY53" s="110" t="str">
        <x:f t="shared" si="344"/>
      </x:c>
      <x:c r="AZ53" s="110" t="str">
        <x:f t="shared" si="345"/>
      </x:c>
      <x:c r="BA53" s="110" t="str">
        <x:f t="shared" si="346"/>
      </x:c>
      <x:c r="BB53" s="110" t="str">
        <x:f t="shared" si="347"/>
      </x:c>
      <x:c r="BC53" s="110" t="str">
        <x:f t="shared" si="348"/>
      </x:c>
      <x:c r="BD53" s="110" t="str">
        <x:f t="shared" si="349"/>
      </x:c>
      <x:c r="BE53" s="110" t="str">
        <x:f t="shared" si="350"/>
      </x:c>
      <x:c r="BF53" s="110" t="str">
        <x:f t="shared" si="351"/>
      </x:c>
      <x:c r="BG53" s="110" t="str">
        <x:f t="shared" si="352"/>
      </x:c>
      <x:c r="BH53" s="110" t="str">
        <x:f t="shared" si="353"/>
      </x:c>
      <x:c r="BI53" s="110" t="str">
        <x:f t="shared" si="354"/>
      </x:c>
      <x:c r="BJ53" s="110" t="str">
        <x:f t="shared" si="355"/>
      </x:c>
      <x:c r="BK53" s="110" t="str">
        <x:f t="shared" si="356"/>
      </x:c>
      <x:c r="BL53" s="110" t="str">
        <x:f t="shared" si="357"/>
      </x:c>
      <x:c r="BM53" s="110" t="str">
        <x:f t="shared" si="358"/>
      </x:c>
      <x:c r="BN53" s="110" t="str">
        <x:f t="shared" si="359"/>
      </x:c>
      <x:c r="BO53" s="110" t="str">
        <x:f t="shared" si="360"/>
      </x:c>
      <x:c r="BP53" s="110" t="str">
        <x:f t="shared" si="361"/>
      </x:c>
      <x:c r="BQ53" s="110" t="str">
        <x:f t="shared" si="362"/>
      </x:c>
      <x:c r="BR53" s="110" t="str">
        <x:f t="shared" si="363"/>
      </x:c>
      <x:c r="BS53" s="110" t="str">
        <x:f t="shared" si="364"/>
      </x:c>
      <x:c r="BT53" s="110" t="str">
        <x:f t="shared" si="365"/>
      </x:c>
      <x:c r="BU53" s="110" t="str">
        <x:f t="shared" si="366"/>
      </x:c>
      <x:c r="BV53" s="110" t="str">
        <x:f t="shared" si="367"/>
      </x:c>
      <x:c r="BW53" s="110" t="str">
        <x:f t="shared" si="368"/>
      </x:c>
      <x:c r="BX53" s="110" t="str">
        <x:f t="shared" si="369"/>
      </x:c>
      <x:c r="BY53" s="110" t="str">
        <x:f t="shared" si="370"/>
      </x:c>
      <x:c r="BZ53" s="110" t="str">
        <x:f t="shared" si="371"/>
      </x:c>
      <x:c r="CA53" s="110" t="str">
        <x:f t="shared" si="372"/>
      </x:c>
      <x:c r="CB53" s="110" t="str">
        <x:f t="shared" si="373"/>
      </x:c>
      <x:c r="CC53" s="110" t="str">
        <x:f t="shared" si="374"/>
      </x:c>
      <x:c r="CD53" s="110" t="str">
        <x:f t="shared" si="375"/>
      </x:c>
      <x:c r="CE53" s="110" t="str">
        <x:f t="shared" si="376"/>
      </x:c>
      <x:c r="CF53" s="110" t="str">
        <x:f t="shared" si="377"/>
      </x:c>
      <x:c r="CG53" s="110" t="str">
        <x:f t="shared" si="378"/>
      </x:c>
      <x:c r="CH53" s="110" t="str">
        <x:f t="shared" si="379"/>
      </x:c>
      <x:c r="CI53" s="110" t="str">
        <x:f t="shared" si="380"/>
      </x:c>
      <x:c r="CJ53" s="110" t="str">
        <x:f t="shared" si="381"/>
      </x:c>
      <x:c r="CK53" s="110">
        <x:f t="shared" si="382"/>
        <x:v>19140.625</x:v>
      </x:c>
      <x:c r="CL53" s="110">
        <x:f t="shared" si="383"/>
        <x:v>19140.625</x:v>
      </x:c>
      <x:c r="CM53" s="110">
        <x:f t="shared" si="384"/>
        <x:v>19140.625</x:v>
      </x:c>
      <x:c r="CN53" s="110">
        <x:f t="shared" si="385"/>
        <x:v>19140.625</x:v>
      </x:c>
      <x:c r="CO53" s="110">
        <x:f t="shared" si="386"/>
        <x:v>19140.625</x:v>
      </x:c>
      <x:c r="CP53" s="110">
        <x:f t="shared" si="387"/>
        <x:v>19140.625</x:v>
      </x:c>
      <x:c r="CQ53" s="110">
        <x:f t="shared" si="388"/>
        <x:v>19140.625</x:v>
      </x:c>
      <x:c r="CR53" s="110">
        <x:f t="shared" si="389"/>
        <x:v>19140.625</x:v>
      </x:c>
      <x:c r="CS53" s="110">
        <x:f t="shared" si="390"/>
        <x:v>19140.625</x:v>
      </x:c>
      <x:c r="CT53" s="110">
        <x:f t="shared" si="391"/>
        <x:v>19140.625</x:v>
      </x:c>
      <x:c r="CU53" s="110">
        <x:f t="shared" si="392"/>
        <x:v>19140.625</x:v>
      </x:c>
      <x:c r="CV53" s="110">
        <x:f t="shared" si="393"/>
        <x:v>19140.625</x:v>
      </x:c>
      <x:c r="CW53" s="110">
        <x:f t="shared" si="394"/>
        <x:v>19140.625</x:v>
      </x:c>
      <x:c r="CX53" s="110">
        <x:f t="shared" si="395"/>
        <x:v>19140.625</x:v>
      </x:c>
      <x:c r="CY53" s="110">
        <x:f t="shared" si="396"/>
        <x:v>19140.625</x:v>
      </x:c>
      <x:c r="CZ53" s="110">
        <x:f t="shared" si="397"/>
        <x:v>19140.625</x:v>
      </x:c>
      <x:c r="DA53" s="110" t="str">
        <x:f t="shared" si="398"/>
      </x:c>
      <x:c r="DB53" s="110" t="str">
        <x:f t="shared" si="399"/>
      </x:c>
      <x:c r="DC53" s="110" t="str">
        <x:f t="shared" si="400"/>
      </x:c>
      <x:c r="DD53" s="110" t="str">
        <x:f t="shared" si="401"/>
      </x:c>
      <x:c r="DE53" s="110" t="str">
        <x:f t="shared" si="402"/>
      </x:c>
      <x:c r="DF53" s="110" t="str">
        <x:f t="shared" si="403"/>
      </x:c>
      <x:c r="DG53" s="110" t="str">
        <x:f t="shared" si="404"/>
      </x:c>
      <x:c r="DH53" s="110" t="str">
        <x:f t="shared" si="405"/>
      </x:c>
      <x:c r="DI53" s="110" t="str">
        <x:f t="shared" si="406"/>
      </x:c>
      <x:c r="DJ53" s="110" t="str">
        <x:f t="shared" si="407"/>
      </x:c>
      <x:c r="DK53" s="110" t="str">
        <x:f t="shared" si="408"/>
      </x:c>
      <x:c r="DL53" s="110" t="str">
        <x:f t="shared" si="409"/>
      </x:c>
      <x:c r="DM53" s="110" t="str">
        <x:f t="shared" si="410"/>
      </x:c>
      <x:c r="DN53" s="110" t="str">
        <x:f t="shared" si="411"/>
      </x:c>
      <x:c r="DO53" s="110" t="str">
        <x:f t="shared" si="412"/>
      </x:c>
      <x:c r="DP53" s="110" t="str">
        <x:f t="shared" si="413"/>
      </x:c>
      <x:c r="DQ53" s="110" t="str">
        <x:f t="shared" si="414"/>
      </x:c>
      <x:c r="DR53" s="110" t="str">
        <x:f t="shared" si="415"/>
      </x:c>
      <x:c r="DS53" s="110" t="str">
        <x:f t="shared" si="416"/>
      </x:c>
      <x:c r="DT53" s="110" t="str">
        <x:f t="shared" si="417"/>
      </x:c>
      <x:c r="DU53" s="110" t="str">
        <x:f t="shared" si="418"/>
      </x:c>
      <x:c r="DV53" s="110" t="str">
        <x:f t="shared" si="419"/>
      </x:c>
      <x:c r="DW53" s="110" t="str">
        <x:f t="shared" si="420"/>
      </x:c>
      <x:c r="DX53" s="110" t="str">
        <x:f t="shared" si="421"/>
      </x:c>
      <x:c r="DY53" s="110" t="str">
        <x:f t="shared" si="422"/>
      </x:c>
      <x:c r="DZ53" s="110" t="str">
        <x:f t="shared" si="423"/>
      </x:c>
      <x:c r="EA53" s="110" t="str">
        <x:f t="shared" si="424"/>
      </x:c>
      <x:c r="EB53" s="110" t="str">
        <x:f t="shared" si="425"/>
      </x:c>
      <x:c r="EC53" s="110" t="str">
        <x:f t="shared" si="426"/>
      </x:c>
      <x:c r="ED53" s="110" t="str">
        <x:f t="shared" si="427"/>
      </x:c>
      <x:c r="EE53" s="110" t="str">
        <x:f t="shared" si="428"/>
      </x:c>
      <x:c r="EF53" s="110" t="str">
        <x:f t="shared" si="429"/>
      </x:c>
      <x:c r="EG53" s="110" t="str">
        <x:f t="shared" si="430"/>
      </x:c>
      <x:c r="EH53" s="110" t="str">
        <x:f t="shared" si="431"/>
      </x:c>
      <x:c r="EI53" s="110" t="str">
        <x:f t="shared" si="432"/>
      </x:c>
      <x:c r="EJ53" s="110" t="str">
        <x:f t="shared" si="433"/>
      </x:c>
      <x:c r="EK53" s="110" t="str">
        <x:f t="shared" si="434"/>
      </x:c>
      <x:c r="EL53" s="110" t="str">
        <x:f t="shared" si="435"/>
      </x:c>
      <x:c r="EM53" s="110" t="str">
        <x:f t="shared" si="436"/>
      </x:c>
      <x:c r="EN53" s="110" t="str">
        <x:f t="shared" si="437"/>
      </x:c>
      <x:c r="EO53" s="110" t="str">
        <x:f t="shared" si="438"/>
      </x:c>
      <x:c r="EP53" s="110" t="str">
        <x:f t="shared" si="439"/>
      </x:c>
      <x:c r="EQ53" s="110" t="str">
        <x:f t="shared" si="440"/>
      </x:c>
      <x:c r="ER53" s="110" t="str">
        <x:f t="shared" si="441"/>
      </x:c>
      <x:c r="ES53" s="110" t="str">
        <x:f t="shared" si="442"/>
      </x:c>
      <x:c r="ET53" s="110" t="str">
        <x:f t="shared" si="443"/>
      </x:c>
      <x:c r="EU53" s="110" t="str">
        <x:f t="shared" si="444"/>
      </x:c>
      <x:c r="EV53" s="110" t="str">
        <x:f t="shared" si="445"/>
      </x:c>
      <x:c r="EW53" s="110" t="str">
        <x:f t="shared" si="446"/>
      </x:c>
      <x:c r="EX53" s="110" t="str">
        <x:f t="shared" si="447"/>
      </x:c>
      <x:c r="EY53" s="110" t="str">
        <x:f t="shared" si="448"/>
      </x:c>
      <x:c r="EZ53" s="110" t="str">
        <x:f t="shared" si="449"/>
      </x:c>
      <x:c r="FA53" s="110" t="str">
        <x:f t="shared" si="450"/>
      </x:c>
      <x:c r="FB53" t="n">
        <x:f>'07_Presupuesto'!J49-'14_Parametros'!$B$5+1</x:f>
        <x:v>82</x:v>
      </x:c>
      <x:c r="FC53" t="n">
        <x:f>'07_Presupuesto'!K49-'14_Parametros'!$B$5+1</x:f>
        <x:v>97</x:v>
      </x:c>
      <x:c r="FD53">
        <x:f t="shared" si="451"/>
        <x:v>16</x:v>
      </x:c>
    </x:row>
    <x:row r="54" ht="21" customHeight="1">
      <x:c r="B54" t="str">
        <x:f>'07A_Ppto_Comparado'!K53</x:f>
        <x:v>B.2.7.1/b)</x:v>
      </x:c>
      <x:c r="C54" t="str">
        <x:f>'07A_Ppto_Comparado'!L53</x:f>
        <x:v>P2 / Madera Puertas</x:v>
      </x:c>
      <x:c r="D54" t="str">
        <x:f>'07A_Ppto_Comparado'!M53</x:f>
        <x:v>UNI</x:v>
      </x:c>
      <x:c r="E54" s="90" t="n">
        <x:f>'07A_Ppto_Comparado'!N53</x:f>
        <x:v>2</x:v>
      </x:c>
      <x:c r="F54" s="90" t="n">
        <x:f>'07A_Ppto_Comparado'!O53</x:f>
        <x:v>243750</x:v>
      </x:c>
      <x:c r="G54" s="90" t="n">
        <x:f>'07A_Ppto_Comparado'!P53</x:f>
        <x:v>487500</x:v>
      </x:c>
      <x:c r="H54" s="90" t="str">
        <x:f t="shared" si="303"/>
      </x:c>
      <x:c r="I54" s="90" t="str">
        <x:f t="shared" si="301"/>
      </x:c>
      <x:c r="J54" s="90" t="str">
        <x:f t="shared" si="302"/>
      </x:c>
      <x:c r="K54" s="90" t="str">
        <x:f t="shared" si="304"/>
      </x:c>
      <x:c r="L54" s="90" t="str">
        <x:f t="shared" si="305"/>
      </x:c>
      <x:c r="M54" s="90" t="str">
        <x:f t="shared" si="306"/>
      </x:c>
      <x:c r="N54" s="90" t="str">
        <x:f t="shared" si="307"/>
      </x:c>
      <x:c r="O54" s="90" t="str">
        <x:f t="shared" si="308"/>
      </x:c>
      <x:c r="P54" s="90" t="str">
        <x:f t="shared" si="309"/>
      </x:c>
      <x:c r="Q54" s="90" t="str">
        <x:f t="shared" si="310"/>
      </x:c>
      <x:c r="R54" s="90" t="str">
        <x:f t="shared" si="311"/>
      </x:c>
      <x:c r="S54" s="90" t="str">
        <x:f t="shared" si="312"/>
      </x:c>
      <x:c r="T54" s="90" t="str">
        <x:f t="shared" si="313"/>
      </x:c>
      <x:c r="U54" s="90" t="str">
        <x:f t="shared" si="314"/>
      </x:c>
      <x:c r="V54" s="90" t="str">
        <x:f t="shared" si="315"/>
      </x:c>
      <x:c r="W54" s="90" t="str">
        <x:f t="shared" si="316"/>
      </x:c>
      <x:c r="X54" s="90" t="str">
        <x:f t="shared" si="317"/>
      </x:c>
      <x:c r="Y54" s="90" t="str">
        <x:f t="shared" si="318"/>
      </x:c>
      <x:c r="Z54" s="90" t="str">
        <x:f t="shared" si="319"/>
      </x:c>
      <x:c r="AA54" s="90" t="str">
        <x:f t="shared" si="320"/>
      </x:c>
      <x:c r="AB54" s="90" t="str">
        <x:f t="shared" si="321"/>
      </x:c>
      <x:c r="AC54" s="90" t="str">
        <x:f t="shared" si="322"/>
      </x:c>
      <x:c r="AD54" s="90" t="str">
        <x:f t="shared" si="323"/>
      </x:c>
      <x:c r="AE54" s="90" t="str">
        <x:f t="shared" si="324"/>
      </x:c>
      <x:c r="AF54" s="90" t="str">
        <x:f t="shared" si="325"/>
      </x:c>
      <x:c r="AG54" s="90" t="str">
        <x:f t="shared" si="326"/>
      </x:c>
      <x:c r="AH54" s="90" t="str">
        <x:f t="shared" si="327"/>
      </x:c>
      <x:c r="AI54" s="90" t="str">
        <x:f t="shared" si="328"/>
      </x:c>
      <x:c r="AJ54" s="90" t="str">
        <x:f t="shared" si="329"/>
      </x:c>
      <x:c r="AK54" s="90" t="str">
        <x:f t="shared" si="330"/>
      </x:c>
      <x:c r="AL54" s="90" t="str">
        <x:f t="shared" si="331"/>
      </x:c>
      <x:c r="AM54" s="90" t="str">
        <x:f t="shared" si="332"/>
      </x:c>
      <x:c r="AN54" s="90" t="str">
        <x:f t="shared" si="333"/>
      </x:c>
      <x:c r="AO54" s="90" t="str">
        <x:f t="shared" si="334"/>
      </x:c>
      <x:c r="AP54" s="90" t="str">
        <x:f t="shared" si="335"/>
      </x:c>
      <x:c r="AQ54" s="90" t="str">
        <x:f t="shared" si="336"/>
      </x:c>
      <x:c r="AR54" s="90" t="str">
        <x:f t="shared" si="337"/>
      </x:c>
      <x:c r="AS54" s="90" t="str">
        <x:f t="shared" si="338"/>
      </x:c>
      <x:c r="AT54" s="90" t="str">
        <x:f t="shared" si="339"/>
      </x:c>
      <x:c r="AU54" s="90" t="str">
        <x:f t="shared" si="340"/>
      </x:c>
      <x:c r="AV54" s="90" t="str">
        <x:f t="shared" si="341"/>
      </x:c>
      <x:c r="AW54" s="90" t="str">
        <x:f t="shared" si="342"/>
      </x:c>
      <x:c r="AX54" s="90" t="str">
        <x:f t="shared" si="343"/>
      </x:c>
      <x:c r="AY54" s="90" t="str">
        <x:f t="shared" si="344"/>
      </x:c>
      <x:c r="AZ54" s="90" t="str">
        <x:f t="shared" si="345"/>
      </x:c>
      <x:c r="BA54" s="90" t="str">
        <x:f t="shared" si="346"/>
      </x:c>
      <x:c r="BB54" s="90" t="str">
        <x:f t="shared" si="347"/>
      </x:c>
      <x:c r="BC54" s="90" t="str">
        <x:f t="shared" si="348"/>
      </x:c>
      <x:c r="BD54" s="90" t="str">
        <x:f t="shared" si="349"/>
      </x:c>
      <x:c r="BE54" s="90" t="str">
        <x:f t="shared" si="350"/>
      </x:c>
      <x:c r="BF54" s="90" t="str">
        <x:f t="shared" si="351"/>
      </x:c>
      <x:c r="BG54" s="90" t="str">
        <x:f t="shared" si="352"/>
      </x:c>
      <x:c r="BH54" s="90" t="str">
        <x:f t="shared" si="353"/>
      </x:c>
      <x:c r="BI54" s="90" t="str">
        <x:f t="shared" si="354"/>
      </x:c>
      <x:c r="BJ54" s="90" t="str">
        <x:f t="shared" si="355"/>
      </x:c>
      <x:c r="BK54" s="90" t="str">
        <x:f t="shared" si="356"/>
      </x:c>
      <x:c r="BL54" s="90" t="str">
        <x:f t="shared" si="357"/>
      </x:c>
      <x:c r="BM54" s="90" t="str">
        <x:f t="shared" si="358"/>
      </x:c>
      <x:c r="BN54" s="90" t="str">
        <x:f t="shared" si="359"/>
      </x:c>
      <x:c r="BO54" s="90" t="str">
        <x:f t="shared" si="360"/>
      </x:c>
      <x:c r="BP54" s="90" t="str">
        <x:f t="shared" si="361"/>
      </x:c>
      <x:c r="BQ54" s="90" t="str">
        <x:f t="shared" si="362"/>
      </x:c>
      <x:c r="BR54" s="90" t="str">
        <x:f t="shared" si="363"/>
      </x:c>
      <x:c r="BS54" s="90" t="str">
        <x:f t="shared" si="364"/>
      </x:c>
      <x:c r="BT54" s="90" t="str">
        <x:f t="shared" si="365"/>
      </x:c>
      <x:c r="BU54" s="90" t="str">
        <x:f t="shared" si="366"/>
      </x:c>
      <x:c r="BV54" s="90" t="str">
        <x:f t="shared" si="367"/>
      </x:c>
      <x:c r="BW54" s="90" t="str">
        <x:f t="shared" si="368"/>
      </x:c>
      <x:c r="BX54" s="90" t="str">
        <x:f t="shared" si="369"/>
      </x:c>
      <x:c r="BY54" s="90" t="str">
        <x:f t="shared" si="370"/>
      </x:c>
      <x:c r="BZ54" s="90" t="str">
        <x:f t="shared" si="371"/>
      </x:c>
      <x:c r="CA54" s="90" t="str">
        <x:f t="shared" si="372"/>
      </x:c>
      <x:c r="CB54" s="90" t="str">
        <x:f t="shared" si="373"/>
      </x:c>
      <x:c r="CC54" s="90" t="str">
        <x:f t="shared" si="374"/>
      </x:c>
      <x:c r="CD54" s="90" t="str">
        <x:f t="shared" si="375"/>
      </x:c>
      <x:c r="CE54" s="90" t="str">
        <x:f t="shared" si="376"/>
      </x:c>
      <x:c r="CF54" s="90" t="str">
        <x:f t="shared" si="377"/>
      </x:c>
      <x:c r="CG54" s="90" t="str">
        <x:f t="shared" si="378"/>
      </x:c>
      <x:c r="CH54" s="90" t="str">
        <x:f t="shared" si="379"/>
      </x:c>
      <x:c r="CI54" s="90" t="str">
        <x:f t="shared" si="380"/>
      </x:c>
      <x:c r="CJ54" s="90" t="str">
        <x:f t="shared" si="381"/>
      </x:c>
      <x:c r="CK54" s="90">
        <x:f t="shared" si="382"/>
        <x:v>30468.75</x:v>
      </x:c>
      <x:c r="CL54" s="90">
        <x:f t="shared" si="383"/>
        <x:v>30468.75</x:v>
      </x:c>
      <x:c r="CM54" s="90">
        <x:f t="shared" si="384"/>
        <x:v>30468.75</x:v>
      </x:c>
      <x:c r="CN54" s="90">
        <x:f t="shared" si="385"/>
        <x:v>30468.75</x:v>
      </x:c>
      <x:c r="CO54" s="90">
        <x:f t="shared" si="386"/>
        <x:v>30468.75</x:v>
      </x:c>
      <x:c r="CP54" s="90">
        <x:f t="shared" si="387"/>
        <x:v>30468.75</x:v>
      </x:c>
      <x:c r="CQ54" s="90">
        <x:f t="shared" si="388"/>
        <x:v>30468.75</x:v>
      </x:c>
      <x:c r="CR54" s="90">
        <x:f t="shared" si="389"/>
        <x:v>30468.75</x:v>
      </x:c>
      <x:c r="CS54" s="90">
        <x:f t="shared" si="390"/>
        <x:v>30468.75</x:v>
      </x:c>
      <x:c r="CT54" s="90">
        <x:f t="shared" si="391"/>
        <x:v>30468.75</x:v>
      </x:c>
      <x:c r="CU54" s="90">
        <x:f t="shared" si="392"/>
        <x:v>30468.75</x:v>
      </x:c>
      <x:c r="CV54" s="90">
        <x:f t="shared" si="393"/>
        <x:v>30468.75</x:v>
      </x:c>
      <x:c r="CW54" s="90">
        <x:f t="shared" si="394"/>
        <x:v>30468.75</x:v>
      </x:c>
      <x:c r="CX54" s="90">
        <x:f t="shared" si="395"/>
        <x:v>30468.75</x:v>
      </x:c>
      <x:c r="CY54" s="90">
        <x:f t="shared" si="396"/>
        <x:v>30468.75</x:v>
      </x:c>
      <x:c r="CZ54" s="90">
        <x:f t="shared" si="397"/>
        <x:v>30468.75</x:v>
      </x:c>
      <x:c r="DA54" s="90" t="str">
        <x:f t="shared" si="398"/>
      </x:c>
      <x:c r="DB54" s="90" t="str">
        <x:f t="shared" si="399"/>
      </x:c>
      <x:c r="DC54" s="90" t="str">
        <x:f t="shared" si="400"/>
      </x:c>
      <x:c r="DD54" s="90" t="str">
        <x:f t="shared" si="401"/>
      </x:c>
      <x:c r="DE54" s="90" t="str">
        <x:f t="shared" si="402"/>
      </x:c>
      <x:c r="DF54" s="90" t="str">
        <x:f t="shared" si="403"/>
      </x:c>
      <x:c r="DG54" s="90" t="str">
        <x:f t="shared" si="404"/>
      </x:c>
      <x:c r="DH54" s="90" t="str">
        <x:f t="shared" si="405"/>
      </x:c>
      <x:c r="DI54" s="90" t="str">
        <x:f t="shared" si="406"/>
      </x:c>
      <x:c r="DJ54" s="90" t="str">
        <x:f t="shared" si="407"/>
      </x:c>
      <x:c r="DK54" s="90" t="str">
        <x:f t="shared" si="408"/>
      </x:c>
      <x:c r="DL54" s="90" t="str">
        <x:f t="shared" si="409"/>
      </x:c>
      <x:c r="DM54" s="90" t="str">
        <x:f t="shared" si="410"/>
      </x:c>
      <x:c r="DN54" s="90" t="str">
        <x:f t="shared" si="411"/>
      </x:c>
      <x:c r="DO54" s="90" t="str">
        <x:f t="shared" si="412"/>
      </x:c>
      <x:c r="DP54" s="90" t="str">
        <x:f t="shared" si="413"/>
      </x:c>
      <x:c r="DQ54" s="90" t="str">
        <x:f t="shared" si="414"/>
      </x:c>
      <x:c r="DR54" s="90" t="str">
        <x:f t="shared" si="415"/>
      </x:c>
      <x:c r="DS54" s="90" t="str">
        <x:f t="shared" si="416"/>
      </x:c>
      <x:c r="DT54" s="90" t="str">
        <x:f t="shared" si="417"/>
      </x:c>
      <x:c r="DU54" s="90" t="str">
        <x:f t="shared" si="418"/>
      </x:c>
      <x:c r="DV54" s="90" t="str">
        <x:f t="shared" si="419"/>
      </x:c>
      <x:c r="DW54" s="90" t="str">
        <x:f t="shared" si="420"/>
      </x:c>
      <x:c r="DX54" s="90" t="str">
        <x:f t="shared" si="421"/>
      </x:c>
      <x:c r="DY54" s="90" t="str">
        <x:f t="shared" si="422"/>
      </x:c>
      <x:c r="DZ54" s="90" t="str">
        <x:f t="shared" si="423"/>
      </x:c>
      <x:c r="EA54" s="90" t="str">
        <x:f t="shared" si="424"/>
      </x:c>
      <x:c r="EB54" s="90" t="str">
        <x:f t="shared" si="425"/>
      </x:c>
      <x:c r="EC54" s="90" t="str">
        <x:f t="shared" si="426"/>
      </x:c>
      <x:c r="ED54" s="90" t="str">
        <x:f t="shared" si="427"/>
      </x:c>
      <x:c r="EE54" s="90" t="str">
        <x:f t="shared" si="428"/>
      </x:c>
      <x:c r="EF54" s="90" t="str">
        <x:f t="shared" si="429"/>
      </x:c>
      <x:c r="EG54" s="90" t="str">
        <x:f t="shared" si="430"/>
      </x:c>
      <x:c r="EH54" s="90" t="str">
        <x:f t="shared" si="431"/>
      </x:c>
      <x:c r="EI54" s="90" t="str">
        <x:f t="shared" si="432"/>
      </x:c>
      <x:c r="EJ54" s="90" t="str">
        <x:f t="shared" si="433"/>
      </x:c>
      <x:c r="EK54" s="90" t="str">
        <x:f t="shared" si="434"/>
      </x:c>
      <x:c r="EL54" s="90" t="str">
        <x:f t="shared" si="435"/>
      </x:c>
      <x:c r="EM54" s="90" t="str">
        <x:f t="shared" si="436"/>
      </x:c>
      <x:c r="EN54" s="90" t="str">
        <x:f t="shared" si="437"/>
      </x:c>
      <x:c r="EO54" s="90" t="str">
        <x:f t="shared" si="438"/>
      </x:c>
      <x:c r="EP54" s="90" t="str">
        <x:f t="shared" si="439"/>
      </x:c>
      <x:c r="EQ54" s="90" t="str">
        <x:f t="shared" si="440"/>
      </x:c>
      <x:c r="ER54" s="90" t="str">
        <x:f t="shared" si="441"/>
      </x:c>
      <x:c r="ES54" s="90" t="str">
        <x:f t="shared" si="442"/>
      </x:c>
      <x:c r="ET54" s="90" t="str">
        <x:f t="shared" si="443"/>
      </x:c>
      <x:c r="EU54" s="90" t="str">
        <x:f t="shared" si="444"/>
      </x:c>
      <x:c r="EV54" s="90" t="str">
        <x:f t="shared" si="445"/>
      </x:c>
      <x:c r="EW54" s="90" t="str">
        <x:f t="shared" si="446"/>
      </x:c>
      <x:c r="EX54" s="90" t="str">
        <x:f t="shared" si="447"/>
      </x:c>
      <x:c r="EY54" s="90" t="str">
        <x:f t="shared" si="448"/>
      </x:c>
      <x:c r="EZ54" s="90" t="str">
        <x:f t="shared" si="449"/>
      </x:c>
      <x:c r="FA54" s="90" t="str">
        <x:f t="shared" si="450"/>
      </x:c>
      <x:c r="FB54" t="n">
        <x:f>'07_Presupuesto'!J50-'14_Parametros'!$B$5+1</x:f>
        <x:v>82</x:v>
      </x:c>
      <x:c r="FC54" t="n">
        <x:f>'07_Presupuesto'!K50-'14_Parametros'!$B$5+1</x:f>
        <x:v>97</x:v>
      </x:c>
      <x:c r="FD54">
        <x:f t="shared" si="451"/>
        <x:v>16</x:v>
      </x:c>
    </x:row>
    <x:row r="55" ht="21" customHeight="1">
      <x:c r="B55" s="109" t="str">
        <x:f>'07A_Ppto_Comparado'!K54</x:f>
        <x:v>B.2.7.1/c)</x:v>
      </x:c>
      <x:c r="C55" s="109" t="str">
        <x:f>'07A_Ppto_Comparado'!L54</x:f>
        <x:v>P3 / Madera Puertas</x:v>
      </x:c>
      <x:c r="D55" s="109" t="str">
        <x:f>'07A_Ppto_Comparado'!M54</x:f>
        <x:v>UNI</x:v>
      </x:c>
      <x:c r="E55" s="110" t="n">
        <x:f>'07A_Ppto_Comparado'!N54</x:f>
        <x:v>3</x:v>
      </x:c>
      <x:c r="F55" s="110" t="n">
        <x:f>'07A_Ppto_Comparado'!O54</x:f>
        <x:v>218750</x:v>
      </x:c>
      <x:c r="G55" s="110" t="n">
        <x:f>'07A_Ppto_Comparado'!P54</x:f>
        <x:v>656250</x:v>
      </x:c>
      <x:c r="H55" s="110" t="str">
        <x:f t="shared" si="303"/>
      </x:c>
      <x:c r="I55" s="110" t="str">
        <x:f t="shared" si="301"/>
      </x:c>
      <x:c r="J55" s="110" t="str">
        <x:f t="shared" si="302"/>
      </x:c>
      <x:c r="K55" s="110" t="str">
        <x:f t="shared" si="304"/>
      </x:c>
      <x:c r="L55" s="110" t="str">
        <x:f t="shared" si="305"/>
      </x:c>
      <x:c r="M55" s="110" t="str">
        <x:f t="shared" si="306"/>
      </x:c>
      <x:c r="N55" s="110" t="str">
        <x:f t="shared" si="307"/>
      </x:c>
      <x:c r="O55" s="110" t="str">
        <x:f t="shared" si="308"/>
      </x:c>
      <x:c r="P55" s="110" t="str">
        <x:f t="shared" si="309"/>
      </x:c>
      <x:c r="Q55" s="110" t="str">
        <x:f t="shared" si="310"/>
      </x:c>
      <x:c r="R55" s="110" t="str">
        <x:f t="shared" si="311"/>
      </x:c>
      <x:c r="S55" s="110" t="str">
        <x:f t="shared" si="312"/>
      </x:c>
      <x:c r="T55" s="110" t="str">
        <x:f t="shared" si="313"/>
      </x:c>
      <x:c r="U55" s="110" t="str">
        <x:f t="shared" si="314"/>
      </x:c>
      <x:c r="V55" s="110" t="str">
        <x:f t="shared" si="315"/>
      </x:c>
      <x:c r="W55" s="110" t="str">
        <x:f t="shared" si="316"/>
      </x:c>
      <x:c r="X55" s="110" t="str">
        <x:f t="shared" si="317"/>
      </x:c>
      <x:c r="Y55" s="110" t="str">
        <x:f t="shared" si="318"/>
      </x:c>
      <x:c r="Z55" s="110" t="str">
        <x:f t="shared" si="319"/>
      </x:c>
      <x:c r="AA55" s="110" t="str">
        <x:f t="shared" si="320"/>
      </x:c>
      <x:c r="AB55" s="110" t="str">
        <x:f t="shared" si="321"/>
      </x:c>
      <x:c r="AC55" s="110" t="str">
        <x:f t="shared" si="322"/>
      </x:c>
      <x:c r="AD55" s="110" t="str">
        <x:f t="shared" si="323"/>
      </x:c>
      <x:c r="AE55" s="110" t="str">
        <x:f t="shared" si="324"/>
      </x:c>
      <x:c r="AF55" s="110" t="str">
        <x:f t="shared" si="325"/>
      </x:c>
      <x:c r="AG55" s="110" t="str">
        <x:f t="shared" si="326"/>
      </x:c>
      <x:c r="AH55" s="110" t="str">
        <x:f t="shared" si="327"/>
      </x:c>
      <x:c r="AI55" s="110" t="str">
        <x:f t="shared" si="328"/>
      </x:c>
      <x:c r="AJ55" s="110" t="str">
        <x:f t="shared" si="329"/>
      </x:c>
      <x:c r="AK55" s="110" t="str">
        <x:f t="shared" si="330"/>
      </x:c>
      <x:c r="AL55" s="110" t="str">
        <x:f t="shared" si="331"/>
      </x:c>
      <x:c r="AM55" s="110" t="str">
        <x:f t="shared" si="332"/>
      </x:c>
      <x:c r="AN55" s="110" t="str">
        <x:f t="shared" si="333"/>
      </x:c>
      <x:c r="AO55" s="110" t="str">
        <x:f t="shared" si="334"/>
      </x:c>
      <x:c r="AP55" s="110" t="str">
        <x:f t="shared" si="335"/>
      </x:c>
      <x:c r="AQ55" s="110" t="str">
        <x:f t="shared" si="336"/>
      </x:c>
      <x:c r="AR55" s="110" t="str">
        <x:f t="shared" si="337"/>
      </x:c>
      <x:c r="AS55" s="110" t="str">
        <x:f t="shared" si="338"/>
      </x:c>
      <x:c r="AT55" s="110" t="str">
        <x:f t="shared" si="339"/>
      </x:c>
      <x:c r="AU55" s="110" t="str">
        <x:f t="shared" si="340"/>
      </x:c>
      <x:c r="AV55" s="110" t="str">
        <x:f t="shared" si="341"/>
      </x:c>
      <x:c r="AW55" s="110" t="str">
        <x:f t="shared" si="342"/>
      </x:c>
      <x:c r="AX55" s="110" t="str">
        <x:f t="shared" si="343"/>
      </x:c>
      <x:c r="AY55" s="110" t="str">
        <x:f t="shared" si="344"/>
      </x:c>
      <x:c r="AZ55" s="110" t="str">
        <x:f t="shared" si="345"/>
      </x:c>
      <x:c r="BA55" s="110" t="str">
        <x:f t="shared" si="346"/>
      </x:c>
      <x:c r="BB55" s="110" t="str">
        <x:f t="shared" si="347"/>
      </x:c>
      <x:c r="BC55" s="110" t="str">
        <x:f t="shared" si="348"/>
      </x:c>
      <x:c r="BD55" s="110" t="str">
        <x:f t="shared" si="349"/>
      </x:c>
      <x:c r="BE55" s="110" t="str">
        <x:f t="shared" si="350"/>
      </x:c>
      <x:c r="BF55" s="110" t="str">
        <x:f t="shared" si="351"/>
      </x:c>
      <x:c r="BG55" s="110" t="str">
        <x:f t="shared" si="352"/>
      </x:c>
      <x:c r="BH55" s="110" t="str">
        <x:f t="shared" si="353"/>
      </x:c>
      <x:c r="BI55" s="110" t="str">
        <x:f t="shared" si="354"/>
      </x:c>
      <x:c r="BJ55" s="110" t="str">
        <x:f t="shared" si="355"/>
      </x:c>
      <x:c r="BK55" s="110" t="str">
        <x:f t="shared" si="356"/>
      </x:c>
      <x:c r="BL55" s="110" t="str">
        <x:f t="shared" si="357"/>
      </x:c>
      <x:c r="BM55" s="110" t="str">
        <x:f t="shared" si="358"/>
      </x:c>
      <x:c r="BN55" s="110" t="str">
        <x:f t="shared" si="359"/>
      </x:c>
      <x:c r="BO55" s="110" t="str">
        <x:f t="shared" si="360"/>
      </x:c>
      <x:c r="BP55" s="110" t="str">
        <x:f t="shared" si="361"/>
      </x:c>
      <x:c r="BQ55" s="110" t="str">
        <x:f t="shared" si="362"/>
      </x:c>
      <x:c r="BR55" s="110" t="str">
        <x:f t="shared" si="363"/>
      </x:c>
      <x:c r="BS55" s="110" t="str">
        <x:f t="shared" si="364"/>
      </x:c>
      <x:c r="BT55" s="110" t="str">
        <x:f t="shared" si="365"/>
      </x:c>
      <x:c r="BU55" s="110" t="str">
        <x:f t="shared" si="366"/>
      </x:c>
      <x:c r="BV55" s="110" t="str">
        <x:f t="shared" si="367"/>
      </x:c>
      <x:c r="BW55" s="110" t="str">
        <x:f t="shared" si="368"/>
      </x:c>
      <x:c r="BX55" s="110" t="str">
        <x:f t="shared" si="369"/>
      </x:c>
      <x:c r="BY55" s="110" t="str">
        <x:f t="shared" si="370"/>
      </x:c>
      <x:c r="BZ55" s="110" t="str">
        <x:f t="shared" si="371"/>
      </x:c>
      <x:c r="CA55" s="110" t="str">
        <x:f t="shared" si="372"/>
      </x:c>
      <x:c r="CB55" s="110" t="str">
        <x:f t="shared" si="373"/>
      </x:c>
      <x:c r="CC55" s="110" t="str">
        <x:f t="shared" si="374"/>
      </x:c>
      <x:c r="CD55" s="110" t="str">
        <x:f t="shared" si="375"/>
      </x:c>
      <x:c r="CE55" s="110" t="str">
        <x:f t="shared" si="376"/>
      </x:c>
      <x:c r="CF55" s="110" t="str">
        <x:f t="shared" si="377"/>
      </x:c>
      <x:c r="CG55" s="110" t="str">
        <x:f t="shared" si="378"/>
      </x:c>
      <x:c r="CH55" s="110" t="str">
        <x:f t="shared" si="379"/>
      </x:c>
      <x:c r="CI55" s="110" t="str">
        <x:f t="shared" si="380"/>
      </x:c>
      <x:c r="CJ55" s="110" t="str">
        <x:f t="shared" si="381"/>
      </x:c>
      <x:c r="CK55" s="110">
        <x:f t="shared" si="382"/>
        <x:v>41015.625</x:v>
      </x:c>
      <x:c r="CL55" s="110">
        <x:f t="shared" si="383"/>
        <x:v>41015.625</x:v>
      </x:c>
      <x:c r="CM55" s="110">
        <x:f t="shared" si="384"/>
        <x:v>41015.625</x:v>
      </x:c>
      <x:c r="CN55" s="110">
        <x:f t="shared" si="385"/>
        <x:v>41015.625</x:v>
      </x:c>
      <x:c r="CO55" s="110">
        <x:f t="shared" si="386"/>
        <x:v>41015.625</x:v>
      </x:c>
      <x:c r="CP55" s="110">
        <x:f t="shared" si="387"/>
        <x:v>41015.625</x:v>
      </x:c>
      <x:c r="CQ55" s="110">
        <x:f t="shared" si="388"/>
        <x:v>41015.625</x:v>
      </x:c>
      <x:c r="CR55" s="110">
        <x:f t="shared" si="389"/>
        <x:v>41015.625</x:v>
      </x:c>
      <x:c r="CS55" s="110">
        <x:f t="shared" si="390"/>
        <x:v>41015.625</x:v>
      </x:c>
      <x:c r="CT55" s="110">
        <x:f t="shared" si="391"/>
        <x:v>41015.625</x:v>
      </x:c>
      <x:c r="CU55" s="110">
        <x:f t="shared" si="392"/>
        <x:v>41015.625</x:v>
      </x:c>
      <x:c r="CV55" s="110">
        <x:f t="shared" si="393"/>
        <x:v>41015.625</x:v>
      </x:c>
      <x:c r="CW55" s="110">
        <x:f t="shared" si="394"/>
        <x:v>41015.625</x:v>
      </x:c>
      <x:c r="CX55" s="110">
        <x:f t="shared" si="395"/>
        <x:v>41015.625</x:v>
      </x:c>
      <x:c r="CY55" s="110">
        <x:f t="shared" si="396"/>
        <x:v>41015.625</x:v>
      </x:c>
      <x:c r="CZ55" s="110">
        <x:f t="shared" si="397"/>
        <x:v>41015.625</x:v>
      </x:c>
      <x:c r="DA55" s="110" t="str">
        <x:f t="shared" si="398"/>
      </x:c>
      <x:c r="DB55" s="110" t="str">
        <x:f t="shared" si="399"/>
      </x:c>
      <x:c r="DC55" s="110" t="str">
        <x:f t="shared" si="400"/>
      </x:c>
      <x:c r="DD55" s="110" t="str">
        <x:f t="shared" si="401"/>
      </x:c>
      <x:c r="DE55" s="110" t="str">
        <x:f t="shared" si="402"/>
      </x:c>
      <x:c r="DF55" s="110" t="str">
        <x:f t="shared" si="403"/>
      </x:c>
      <x:c r="DG55" s="110" t="str">
        <x:f t="shared" si="404"/>
      </x:c>
      <x:c r="DH55" s="110" t="str">
        <x:f t="shared" si="405"/>
      </x:c>
      <x:c r="DI55" s="110" t="str">
        <x:f t="shared" si="406"/>
      </x:c>
      <x:c r="DJ55" s="110" t="str">
        <x:f t="shared" si="407"/>
      </x:c>
      <x:c r="DK55" s="110" t="str">
        <x:f t="shared" si="408"/>
      </x:c>
      <x:c r="DL55" s="110" t="str">
        <x:f t="shared" si="409"/>
      </x:c>
      <x:c r="DM55" s="110" t="str">
        <x:f t="shared" si="410"/>
      </x:c>
      <x:c r="DN55" s="110" t="str">
        <x:f t="shared" si="411"/>
      </x:c>
      <x:c r="DO55" s="110" t="str">
        <x:f t="shared" si="412"/>
      </x:c>
      <x:c r="DP55" s="110" t="str">
        <x:f t="shared" si="413"/>
      </x:c>
      <x:c r="DQ55" s="110" t="str">
        <x:f t="shared" si="414"/>
      </x:c>
      <x:c r="DR55" s="110" t="str">
        <x:f t="shared" si="415"/>
      </x:c>
      <x:c r="DS55" s="110" t="str">
        <x:f t="shared" si="416"/>
      </x:c>
      <x:c r="DT55" s="110" t="str">
        <x:f t="shared" si="417"/>
      </x:c>
      <x:c r="DU55" s="110" t="str">
        <x:f t="shared" si="418"/>
      </x:c>
      <x:c r="DV55" s="110" t="str">
        <x:f t="shared" si="419"/>
      </x:c>
      <x:c r="DW55" s="110" t="str">
        <x:f t="shared" si="420"/>
      </x:c>
      <x:c r="DX55" s="110" t="str">
        <x:f t="shared" si="421"/>
      </x:c>
      <x:c r="DY55" s="110" t="str">
        <x:f t="shared" si="422"/>
      </x:c>
      <x:c r="DZ55" s="110" t="str">
        <x:f t="shared" si="423"/>
      </x:c>
      <x:c r="EA55" s="110" t="str">
        <x:f t="shared" si="424"/>
      </x:c>
      <x:c r="EB55" s="110" t="str">
        <x:f t="shared" si="425"/>
      </x:c>
      <x:c r="EC55" s="110" t="str">
        <x:f t="shared" si="426"/>
      </x:c>
      <x:c r="ED55" s="110" t="str">
        <x:f t="shared" si="427"/>
      </x:c>
      <x:c r="EE55" s="110" t="str">
        <x:f t="shared" si="428"/>
      </x:c>
      <x:c r="EF55" s="110" t="str">
        <x:f t="shared" si="429"/>
      </x:c>
      <x:c r="EG55" s="110" t="str">
        <x:f t="shared" si="430"/>
      </x:c>
      <x:c r="EH55" s="110" t="str">
        <x:f t="shared" si="431"/>
      </x:c>
      <x:c r="EI55" s="110" t="str">
        <x:f t="shared" si="432"/>
      </x:c>
      <x:c r="EJ55" s="110" t="str">
        <x:f t="shared" si="433"/>
      </x:c>
      <x:c r="EK55" s="110" t="str">
        <x:f t="shared" si="434"/>
      </x:c>
      <x:c r="EL55" s="110" t="str">
        <x:f t="shared" si="435"/>
      </x:c>
      <x:c r="EM55" s="110" t="str">
        <x:f t="shared" si="436"/>
      </x:c>
      <x:c r="EN55" s="110" t="str">
        <x:f t="shared" si="437"/>
      </x:c>
      <x:c r="EO55" s="110" t="str">
        <x:f t="shared" si="438"/>
      </x:c>
      <x:c r="EP55" s="110" t="str">
        <x:f t="shared" si="439"/>
      </x:c>
      <x:c r="EQ55" s="110" t="str">
        <x:f t="shared" si="440"/>
      </x:c>
      <x:c r="ER55" s="110" t="str">
        <x:f t="shared" si="441"/>
      </x:c>
      <x:c r="ES55" s="110" t="str">
        <x:f t="shared" si="442"/>
      </x:c>
      <x:c r="ET55" s="110" t="str">
        <x:f t="shared" si="443"/>
      </x:c>
      <x:c r="EU55" s="110" t="str">
        <x:f t="shared" si="444"/>
      </x:c>
      <x:c r="EV55" s="110" t="str">
        <x:f t="shared" si="445"/>
      </x:c>
      <x:c r="EW55" s="110" t="str">
        <x:f t="shared" si="446"/>
      </x:c>
      <x:c r="EX55" s="110" t="str">
        <x:f t="shared" si="447"/>
      </x:c>
      <x:c r="EY55" s="110" t="str">
        <x:f t="shared" si="448"/>
      </x:c>
      <x:c r="EZ55" s="110" t="str">
        <x:f t="shared" si="449"/>
      </x:c>
      <x:c r="FA55" s="110" t="str">
        <x:f t="shared" si="450"/>
      </x:c>
      <x:c r="FB55" t="n">
        <x:f>'07_Presupuesto'!J51-'14_Parametros'!$B$5+1</x:f>
        <x:v>82</x:v>
      </x:c>
      <x:c r="FC55" t="n">
        <x:f>'07_Presupuesto'!K51-'14_Parametros'!$B$5+1</x:f>
        <x:v>97</x:v>
      </x:c>
      <x:c r="FD55">
        <x:f t="shared" si="451"/>
        <x:v>16</x:v>
      </x:c>
    </x:row>
    <x:row r="56" ht="21" customHeight="1">
      <x:c r="B56" t="str">
        <x:f>'07A_Ppto_Comparado'!K55</x:f>
        <x:v>B.2.7.1/d)</x:v>
      </x:c>
      <x:c r="C56" t="str">
        <x:f>'07A_Ppto_Comparado'!L55</x:f>
        <x:v>P4 / Madera Puertas</x:v>
      </x:c>
      <x:c r="D56" t="str">
        <x:f>'07A_Ppto_Comparado'!M55</x:f>
        <x:v>UNI</x:v>
      </x:c>
      <x:c r="E56" s="90" t="n">
        <x:f>'07A_Ppto_Comparado'!N55</x:f>
        <x:v>1</x:v>
      </x:c>
      <x:c r="F56" s="90" t="n">
        <x:f>'07A_Ppto_Comparado'!O55</x:f>
        <x:v>331249.99999999994</x:v>
      </x:c>
      <x:c r="G56" s="90" t="n">
        <x:f>'07A_Ppto_Comparado'!P55</x:f>
        <x:v>331249.99999999994</x:v>
      </x:c>
      <x:c r="H56" s="90" t="str">
        <x:f t="shared" si="303"/>
      </x:c>
      <x:c r="I56" s="90" t="str">
        <x:f t="shared" si="301"/>
      </x:c>
      <x:c r="J56" s="90" t="str">
        <x:f t="shared" si="302"/>
      </x:c>
      <x:c r="K56" s="90" t="str">
        <x:f t="shared" si="304"/>
      </x:c>
      <x:c r="L56" s="90" t="str">
        <x:f t="shared" si="305"/>
      </x:c>
      <x:c r="M56" s="90" t="str">
        <x:f t="shared" si="306"/>
      </x:c>
      <x:c r="N56" s="90" t="str">
        <x:f t="shared" si="307"/>
      </x:c>
      <x:c r="O56" s="90" t="str">
        <x:f t="shared" si="308"/>
      </x:c>
      <x:c r="P56" s="90" t="str">
        <x:f t="shared" si="309"/>
      </x:c>
      <x:c r="Q56" s="90" t="str">
        <x:f t="shared" si="310"/>
      </x:c>
      <x:c r="R56" s="90" t="str">
        <x:f t="shared" si="311"/>
      </x:c>
      <x:c r="S56" s="90" t="str">
        <x:f t="shared" si="312"/>
      </x:c>
      <x:c r="T56" s="90" t="str">
        <x:f t="shared" si="313"/>
      </x:c>
      <x:c r="U56" s="90" t="str">
        <x:f t="shared" si="314"/>
      </x:c>
      <x:c r="V56" s="90" t="str">
        <x:f t="shared" si="315"/>
      </x:c>
      <x:c r="W56" s="90" t="str">
        <x:f t="shared" si="316"/>
      </x:c>
      <x:c r="X56" s="90" t="str">
        <x:f t="shared" si="317"/>
      </x:c>
      <x:c r="Y56" s="90" t="str">
        <x:f t="shared" si="318"/>
      </x:c>
      <x:c r="Z56" s="90" t="str">
        <x:f t="shared" si="319"/>
      </x:c>
      <x:c r="AA56" s="90" t="str">
        <x:f t="shared" si="320"/>
      </x:c>
      <x:c r="AB56" s="90" t="str">
        <x:f t="shared" si="321"/>
      </x:c>
      <x:c r="AC56" s="90" t="str">
        <x:f t="shared" si="322"/>
      </x:c>
      <x:c r="AD56" s="90" t="str">
        <x:f t="shared" si="323"/>
      </x:c>
      <x:c r="AE56" s="90" t="str">
        <x:f t="shared" si="324"/>
      </x:c>
      <x:c r="AF56" s="90" t="str">
        <x:f t="shared" si="325"/>
      </x:c>
      <x:c r="AG56" s="90" t="str">
        <x:f t="shared" si="326"/>
      </x:c>
      <x:c r="AH56" s="90" t="str">
        <x:f t="shared" si="327"/>
      </x:c>
      <x:c r="AI56" s="90" t="str">
        <x:f t="shared" si="328"/>
      </x:c>
      <x:c r="AJ56" s="90" t="str">
        <x:f t="shared" si="329"/>
      </x:c>
      <x:c r="AK56" s="90" t="str">
        <x:f t="shared" si="330"/>
      </x:c>
      <x:c r="AL56" s="90" t="str">
        <x:f t="shared" si="331"/>
      </x:c>
      <x:c r="AM56" s="90" t="str">
        <x:f t="shared" si="332"/>
      </x:c>
      <x:c r="AN56" s="90" t="str">
        <x:f t="shared" si="333"/>
      </x:c>
      <x:c r="AO56" s="90" t="str">
        <x:f t="shared" si="334"/>
      </x:c>
      <x:c r="AP56" s="90" t="str">
        <x:f t="shared" si="335"/>
      </x:c>
      <x:c r="AQ56" s="90" t="str">
        <x:f t="shared" si="336"/>
      </x:c>
      <x:c r="AR56" s="90" t="str">
        <x:f t="shared" si="337"/>
      </x:c>
      <x:c r="AS56" s="90" t="str">
        <x:f t="shared" si="338"/>
      </x:c>
      <x:c r="AT56" s="90" t="str">
        <x:f t="shared" si="339"/>
      </x:c>
      <x:c r="AU56" s="90" t="str">
        <x:f t="shared" si="340"/>
      </x:c>
      <x:c r="AV56" s="90" t="str">
        <x:f t="shared" si="341"/>
      </x:c>
      <x:c r="AW56" s="90" t="str">
        <x:f t="shared" si="342"/>
      </x:c>
      <x:c r="AX56" s="90" t="str">
        <x:f t="shared" si="343"/>
      </x:c>
      <x:c r="AY56" s="90" t="str">
        <x:f t="shared" si="344"/>
      </x:c>
      <x:c r="AZ56" s="90" t="str">
        <x:f t="shared" si="345"/>
      </x:c>
      <x:c r="BA56" s="90" t="str">
        <x:f t="shared" si="346"/>
      </x:c>
      <x:c r="BB56" s="90" t="str">
        <x:f t="shared" si="347"/>
      </x:c>
      <x:c r="BC56" s="90" t="str">
        <x:f t="shared" si="348"/>
      </x:c>
      <x:c r="BD56" s="90" t="str">
        <x:f t="shared" si="349"/>
      </x:c>
      <x:c r="BE56" s="90" t="str">
        <x:f t="shared" si="350"/>
      </x:c>
      <x:c r="BF56" s="90" t="str">
        <x:f t="shared" si="351"/>
      </x:c>
      <x:c r="BG56" s="90" t="str">
        <x:f t="shared" si="352"/>
      </x:c>
      <x:c r="BH56" s="90" t="str">
        <x:f t="shared" si="353"/>
      </x:c>
      <x:c r="BI56" s="90" t="str">
        <x:f t="shared" si="354"/>
      </x:c>
      <x:c r="BJ56" s="90" t="str">
        <x:f t="shared" si="355"/>
      </x:c>
      <x:c r="BK56" s="90" t="str">
        <x:f t="shared" si="356"/>
      </x:c>
      <x:c r="BL56" s="90" t="str">
        <x:f t="shared" si="357"/>
      </x:c>
      <x:c r="BM56" s="90" t="str">
        <x:f t="shared" si="358"/>
      </x:c>
      <x:c r="BN56" s="90" t="str">
        <x:f t="shared" si="359"/>
      </x:c>
      <x:c r="BO56" s="90" t="str">
        <x:f t="shared" si="360"/>
      </x:c>
      <x:c r="BP56" s="90" t="str">
        <x:f t="shared" si="361"/>
      </x:c>
      <x:c r="BQ56" s="90" t="str">
        <x:f t="shared" si="362"/>
      </x:c>
      <x:c r="BR56" s="90" t="str">
        <x:f t="shared" si="363"/>
      </x:c>
      <x:c r="BS56" s="90" t="str">
        <x:f t="shared" si="364"/>
      </x:c>
      <x:c r="BT56" s="90" t="str">
        <x:f t="shared" si="365"/>
      </x:c>
      <x:c r="BU56" s="90" t="str">
        <x:f t="shared" si="366"/>
      </x:c>
      <x:c r="BV56" s="90" t="str">
        <x:f t="shared" si="367"/>
      </x:c>
      <x:c r="BW56" s="90" t="str">
        <x:f t="shared" si="368"/>
      </x:c>
      <x:c r="BX56" s="90" t="str">
        <x:f t="shared" si="369"/>
      </x:c>
      <x:c r="BY56" s="90" t="str">
        <x:f t="shared" si="370"/>
      </x:c>
      <x:c r="BZ56" s="90" t="str">
        <x:f t="shared" si="371"/>
      </x:c>
      <x:c r="CA56" s="90" t="str">
        <x:f t="shared" si="372"/>
      </x:c>
      <x:c r="CB56" s="90" t="str">
        <x:f t="shared" si="373"/>
      </x:c>
      <x:c r="CC56" s="90" t="str">
        <x:f t="shared" si="374"/>
      </x:c>
      <x:c r="CD56" s="90" t="str">
        <x:f t="shared" si="375"/>
      </x:c>
      <x:c r="CE56" s="90" t="str">
        <x:f t="shared" si="376"/>
      </x:c>
      <x:c r="CF56" s="90" t="str">
        <x:f t="shared" si="377"/>
      </x:c>
      <x:c r="CG56" s="90" t="str">
        <x:f t="shared" si="378"/>
      </x:c>
      <x:c r="CH56" s="90" t="str">
        <x:f t="shared" si="379"/>
      </x:c>
      <x:c r="CI56" s="90" t="str">
        <x:f t="shared" si="380"/>
      </x:c>
      <x:c r="CJ56" s="90" t="str">
        <x:f t="shared" si="381"/>
      </x:c>
      <x:c r="CK56" s="90">
        <x:f t="shared" si="382"/>
        <x:v>20703.124999999996</x:v>
      </x:c>
      <x:c r="CL56" s="90">
        <x:f t="shared" si="383"/>
        <x:v>20703.124999999996</x:v>
      </x:c>
      <x:c r="CM56" s="90">
        <x:f t="shared" si="384"/>
        <x:v>20703.124999999996</x:v>
      </x:c>
      <x:c r="CN56" s="90">
        <x:f t="shared" si="385"/>
        <x:v>20703.124999999996</x:v>
      </x:c>
      <x:c r="CO56" s="90">
        <x:f t="shared" si="386"/>
        <x:v>20703.124999999996</x:v>
      </x:c>
      <x:c r="CP56" s="90">
        <x:f t="shared" si="387"/>
        <x:v>20703.124999999996</x:v>
      </x:c>
      <x:c r="CQ56" s="90">
        <x:f t="shared" si="388"/>
        <x:v>20703.124999999996</x:v>
      </x:c>
      <x:c r="CR56" s="90">
        <x:f t="shared" si="389"/>
        <x:v>20703.124999999996</x:v>
      </x:c>
      <x:c r="CS56" s="90">
        <x:f t="shared" si="390"/>
        <x:v>20703.124999999996</x:v>
      </x:c>
      <x:c r="CT56" s="90">
        <x:f t="shared" si="391"/>
        <x:v>20703.124999999996</x:v>
      </x:c>
      <x:c r="CU56" s="90">
        <x:f t="shared" si="392"/>
        <x:v>20703.124999999996</x:v>
      </x:c>
      <x:c r="CV56" s="90">
        <x:f t="shared" si="393"/>
        <x:v>20703.124999999996</x:v>
      </x:c>
      <x:c r="CW56" s="90">
        <x:f t="shared" si="394"/>
        <x:v>20703.124999999996</x:v>
      </x:c>
      <x:c r="CX56" s="90">
        <x:f t="shared" si="395"/>
        <x:v>20703.124999999996</x:v>
      </x:c>
      <x:c r="CY56" s="90">
        <x:f t="shared" si="396"/>
        <x:v>20703.124999999996</x:v>
      </x:c>
      <x:c r="CZ56" s="90">
        <x:f t="shared" si="397"/>
        <x:v>20703.124999999996</x:v>
      </x:c>
      <x:c r="DA56" s="90" t="str">
        <x:f t="shared" si="398"/>
      </x:c>
      <x:c r="DB56" s="90" t="str">
        <x:f t="shared" si="399"/>
      </x:c>
      <x:c r="DC56" s="90" t="str">
        <x:f t="shared" si="400"/>
      </x:c>
      <x:c r="DD56" s="90" t="str">
        <x:f t="shared" si="401"/>
      </x:c>
      <x:c r="DE56" s="90" t="str">
        <x:f t="shared" si="402"/>
      </x:c>
      <x:c r="DF56" s="90" t="str">
        <x:f t="shared" si="403"/>
      </x:c>
      <x:c r="DG56" s="90" t="str">
        <x:f t="shared" si="404"/>
      </x:c>
      <x:c r="DH56" s="90" t="str">
        <x:f t="shared" si="405"/>
      </x:c>
      <x:c r="DI56" s="90" t="str">
        <x:f t="shared" si="406"/>
      </x:c>
      <x:c r="DJ56" s="90" t="str">
        <x:f t="shared" si="407"/>
      </x:c>
      <x:c r="DK56" s="90" t="str">
        <x:f t="shared" si="408"/>
      </x:c>
      <x:c r="DL56" s="90" t="str">
        <x:f t="shared" si="409"/>
      </x:c>
      <x:c r="DM56" s="90" t="str">
        <x:f t="shared" si="410"/>
      </x:c>
      <x:c r="DN56" s="90" t="str">
        <x:f t="shared" si="411"/>
      </x:c>
      <x:c r="DO56" s="90" t="str">
        <x:f t="shared" si="412"/>
      </x:c>
      <x:c r="DP56" s="90" t="str">
        <x:f t="shared" si="413"/>
      </x:c>
      <x:c r="DQ56" s="90" t="str">
        <x:f t="shared" si="414"/>
      </x:c>
      <x:c r="DR56" s="90" t="str">
        <x:f t="shared" si="415"/>
      </x:c>
      <x:c r="DS56" s="90" t="str">
        <x:f t="shared" si="416"/>
      </x:c>
      <x:c r="DT56" s="90" t="str">
        <x:f t="shared" si="417"/>
      </x:c>
      <x:c r="DU56" s="90" t="str">
        <x:f t="shared" si="418"/>
      </x:c>
      <x:c r="DV56" s="90" t="str">
        <x:f t="shared" si="419"/>
      </x:c>
      <x:c r="DW56" s="90" t="str">
        <x:f t="shared" si="420"/>
      </x:c>
      <x:c r="DX56" s="90" t="str">
        <x:f t="shared" si="421"/>
      </x:c>
      <x:c r="DY56" s="90" t="str">
        <x:f t="shared" si="422"/>
      </x:c>
      <x:c r="DZ56" s="90" t="str">
        <x:f t="shared" si="423"/>
      </x:c>
      <x:c r="EA56" s="90" t="str">
        <x:f t="shared" si="424"/>
      </x:c>
      <x:c r="EB56" s="90" t="str">
        <x:f t="shared" si="425"/>
      </x:c>
      <x:c r="EC56" s="90" t="str">
        <x:f t="shared" si="426"/>
      </x:c>
      <x:c r="ED56" s="90" t="str">
        <x:f t="shared" si="427"/>
      </x:c>
      <x:c r="EE56" s="90" t="str">
        <x:f t="shared" si="428"/>
      </x:c>
      <x:c r="EF56" s="90" t="str">
        <x:f t="shared" si="429"/>
      </x:c>
      <x:c r="EG56" s="90" t="str">
        <x:f t="shared" si="430"/>
      </x:c>
      <x:c r="EH56" s="90" t="str">
        <x:f t="shared" si="431"/>
      </x:c>
      <x:c r="EI56" s="90" t="str">
        <x:f t="shared" si="432"/>
      </x:c>
      <x:c r="EJ56" s="90" t="str">
        <x:f t="shared" si="433"/>
      </x:c>
      <x:c r="EK56" s="90" t="str">
        <x:f t="shared" si="434"/>
      </x:c>
      <x:c r="EL56" s="90" t="str">
        <x:f t="shared" si="435"/>
      </x:c>
      <x:c r="EM56" s="90" t="str">
        <x:f t="shared" si="436"/>
      </x:c>
      <x:c r="EN56" s="90" t="str">
        <x:f t="shared" si="437"/>
      </x:c>
      <x:c r="EO56" s="90" t="str">
        <x:f t="shared" si="438"/>
      </x:c>
      <x:c r="EP56" s="90" t="str">
        <x:f t="shared" si="439"/>
      </x:c>
      <x:c r="EQ56" s="90" t="str">
        <x:f t="shared" si="440"/>
      </x:c>
      <x:c r="ER56" s="90" t="str">
        <x:f t="shared" si="441"/>
      </x:c>
      <x:c r="ES56" s="90" t="str">
        <x:f t="shared" si="442"/>
      </x:c>
      <x:c r="ET56" s="90" t="str">
        <x:f t="shared" si="443"/>
      </x:c>
      <x:c r="EU56" s="90" t="str">
        <x:f t="shared" si="444"/>
      </x:c>
      <x:c r="EV56" s="90" t="str">
        <x:f t="shared" si="445"/>
      </x:c>
      <x:c r="EW56" s="90" t="str">
        <x:f t="shared" si="446"/>
      </x:c>
      <x:c r="EX56" s="90" t="str">
        <x:f t="shared" si="447"/>
      </x:c>
      <x:c r="EY56" s="90" t="str">
        <x:f t="shared" si="448"/>
      </x:c>
      <x:c r="EZ56" s="90" t="str">
        <x:f t="shared" si="449"/>
      </x:c>
      <x:c r="FA56" s="90" t="str">
        <x:f t="shared" si="450"/>
      </x:c>
      <x:c r="FB56" t="n">
        <x:f>'07_Presupuesto'!J52-'14_Parametros'!$B$5+1</x:f>
        <x:v>82</x:v>
      </x:c>
      <x:c r="FC56" t="n">
        <x:f>'07_Presupuesto'!K52-'14_Parametros'!$B$5+1</x:f>
        <x:v>97</x:v>
      </x:c>
      <x:c r="FD56">
        <x:f t="shared" si="451"/>
        <x:v>16</x:v>
      </x:c>
    </x:row>
    <x:row r="57" ht="21" customHeight="1">
      <x:c r="B57" s="109" t="str">
        <x:f>'07A_Ppto_Comparado'!K56</x:f>
        <x:v>B.2.7.2/a)</x:v>
      </x:c>
      <x:c r="C57" s="109" t="str">
        <x:f>'07A_Ppto_Comparado'!L56</x:f>
        <x:v>P1 / Marcos</x:v>
      </x:c>
      <x:c r="D57" s="109" t="str">
        <x:f>'07A_Ppto_Comparado'!M56</x:f>
        <x:v>ML</x:v>
      </x:c>
      <x:c r="E57" s="110" t="n">
        <x:f>'07A_Ppto_Comparado'!N56</x:f>
        <x:v>6</x:v>
      </x:c>
      <x:c r="F57" s="110" t="n">
        <x:f>'07A_Ppto_Comparado'!O56</x:f>
        <x:v>15624.999999999998</x:v>
      </x:c>
      <x:c r="G57" s="110" t="n">
        <x:f>'07A_Ppto_Comparado'!P56</x:f>
        <x:v>93749.99999999999</x:v>
      </x:c>
      <x:c r="H57" s="110" t="str">
        <x:f t="shared" si="303"/>
      </x:c>
      <x:c r="I57" s="110" t="str">
        <x:f t="shared" si="301"/>
      </x:c>
      <x:c r="J57" s="110" t="str">
        <x:f t="shared" si="302"/>
      </x:c>
      <x:c r="K57" s="110" t="str">
        <x:f t="shared" si="304"/>
      </x:c>
      <x:c r="L57" s="110" t="str">
        <x:f t="shared" si="305"/>
      </x:c>
      <x:c r="M57" s="110" t="str">
        <x:f t="shared" si="306"/>
      </x:c>
      <x:c r="N57" s="110" t="str">
        <x:f t="shared" si="307"/>
      </x:c>
      <x:c r="O57" s="110" t="str">
        <x:f t="shared" si="308"/>
      </x:c>
      <x:c r="P57" s="110" t="str">
        <x:f t="shared" si="309"/>
      </x:c>
      <x:c r="Q57" s="110" t="str">
        <x:f t="shared" si="310"/>
      </x:c>
      <x:c r="R57" s="110" t="str">
        <x:f t="shared" si="311"/>
      </x:c>
      <x:c r="S57" s="110" t="str">
        <x:f t="shared" si="312"/>
      </x:c>
      <x:c r="T57" s="110" t="str">
        <x:f t="shared" si="313"/>
      </x:c>
      <x:c r="U57" s="110" t="str">
        <x:f t="shared" si="314"/>
      </x:c>
      <x:c r="V57" s="110" t="str">
        <x:f t="shared" si="315"/>
      </x:c>
      <x:c r="W57" s="110" t="str">
        <x:f t="shared" si="316"/>
      </x:c>
      <x:c r="X57" s="110" t="str">
        <x:f t="shared" si="317"/>
      </x:c>
      <x:c r="Y57" s="110" t="str">
        <x:f t="shared" si="318"/>
      </x:c>
      <x:c r="Z57" s="110" t="str">
        <x:f t="shared" si="319"/>
      </x:c>
      <x:c r="AA57" s="110" t="str">
        <x:f t="shared" si="320"/>
      </x:c>
      <x:c r="AB57" s="110" t="str">
        <x:f t="shared" si="321"/>
      </x:c>
      <x:c r="AC57" s="110" t="str">
        <x:f t="shared" si="322"/>
      </x:c>
      <x:c r="AD57" s="110" t="str">
        <x:f t="shared" si="323"/>
      </x:c>
      <x:c r="AE57" s="110" t="str">
        <x:f t="shared" si="324"/>
      </x:c>
      <x:c r="AF57" s="110" t="str">
        <x:f t="shared" si="325"/>
      </x:c>
      <x:c r="AG57" s="110" t="str">
        <x:f t="shared" si="326"/>
      </x:c>
      <x:c r="AH57" s="110" t="str">
        <x:f t="shared" si="327"/>
      </x:c>
      <x:c r="AI57" s="110" t="str">
        <x:f t="shared" si="328"/>
      </x:c>
      <x:c r="AJ57" s="110" t="str">
        <x:f t="shared" si="329"/>
      </x:c>
      <x:c r="AK57" s="110" t="str">
        <x:f t="shared" si="330"/>
      </x:c>
      <x:c r="AL57" s="110" t="str">
        <x:f t="shared" si="331"/>
      </x:c>
      <x:c r="AM57" s="110" t="str">
        <x:f t="shared" si="332"/>
      </x:c>
      <x:c r="AN57" s="110" t="str">
        <x:f t="shared" si="333"/>
      </x:c>
      <x:c r="AO57" s="110" t="str">
        <x:f t="shared" si="334"/>
      </x:c>
      <x:c r="AP57" s="110" t="str">
        <x:f t="shared" si="335"/>
      </x:c>
      <x:c r="AQ57" s="110" t="str">
        <x:f t="shared" si="336"/>
      </x:c>
      <x:c r="AR57" s="110" t="str">
        <x:f t="shared" si="337"/>
      </x:c>
      <x:c r="AS57" s="110" t="str">
        <x:f t="shared" si="338"/>
      </x:c>
      <x:c r="AT57" s="110" t="str">
        <x:f t="shared" si="339"/>
      </x:c>
      <x:c r="AU57" s="110" t="str">
        <x:f t="shared" si="340"/>
      </x:c>
      <x:c r="AV57" s="110" t="str">
        <x:f t="shared" si="341"/>
      </x:c>
      <x:c r="AW57" s="110" t="str">
        <x:f t="shared" si="342"/>
      </x:c>
      <x:c r="AX57" s="110" t="str">
        <x:f t="shared" si="343"/>
      </x:c>
      <x:c r="AY57" s="110" t="str">
        <x:f t="shared" si="344"/>
      </x:c>
      <x:c r="AZ57" s="110" t="str">
        <x:f t="shared" si="345"/>
      </x:c>
      <x:c r="BA57" s="110" t="str">
        <x:f t="shared" si="346"/>
      </x:c>
      <x:c r="BB57" s="110" t="str">
        <x:f t="shared" si="347"/>
      </x:c>
      <x:c r="BC57" s="110" t="str">
        <x:f t="shared" si="348"/>
      </x:c>
      <x:c r="BD57" s="110" t="str">
        <x:f t="shared" si="349"/>
      </x:c>
      <x:c r="BE57" s="110" t="str">
        <x:f t="shared" si="350"/>
      </x:c>
      <x:c r="BF57" s="110" t="str">
        <x:f t="shared" si="351"/>
      </x:c>
      <x:c r="BG57" s="110" t="str">
        <x:f t="shared" si="352"/>
      </x:c>
      <x:c r="BH57" s="110" t="str">
        <x:f t="shared" si="353"/>
      </x:c>
      <x:c r="BI57" s="110" t="str">
        <x:f t="shared" si="354"/>
      </x:c>
      <x:c r="BJ57" s="110" t="str">
        <x:f t="shared" si="355"/>
      </x:c>
      <x:c r="BK57" s="110" t="str">
        <x:f t="shared" si="356"/>
      </x:c>
      <x:c r="BL57" s="110" t="str">
        <x:f t="shared" si="357"/>
      </x:c>
      <x:c r="BM57" s="110" t="str">
        <x:f t="shared" si="358"/>
      </x:c>
      <x:c r="BN57" s="110" t="str">
        <x:f t="shared" si="359"/>
      </x:c>
      <x:c r="BO57" s="110" t="str">
        <x:f t="shared" si="360"/>
      </x:c>
      <x:c r="BP57" s="110" t="str">
        <x:f t="shared" si="361"/>
      </x:c>
      <x:c r="BQ57" s="110" t="str">
        <x:f t="shared" si="362"/>
      </x:c>
      <x:c r="BR57" s="110" t="str">
        <x:f t="shared" si="363"/>
      </x:c>
      <x:c r="BS57" s="110" t="str">
        <x:f t="shared" si="364"/>
      </x:c>
      <x:c r="BT57" s="110" t="str">
        <x:f t="shared" si="365"/>
      </x:c>
      <x:c r="BU57" s="110" t="str">
        <x:f t="shared" si="366"/>
      </x:c>
      <x:c r="BV57" s="110" t="str">
        <x:f t="shared" si="367"/>
      </x:c>
      <x:c r="BW57" s="110" t="str">
        <x:f t="shared" si="368"/>
      </x:c>
      <x:c r="BX57" s="110" t="str">
        <x:f t="shared" si="369"/>
      </x:c>
      <x:c r="BY57" s="110" t="str">
        <x:f t="shared" si="370"/>
      </x:c>
      <x:c r="BZ57" s="110" t="str">
        <x:f t="shared" si="371"/>
      </x:c>
      <x:c r="CA57" s="110" t="str">
        <x:f t="shared" si="372"/>
      </x:c>
      <x:c r="CB57" s="110" t="str">
        <x:f t="shared" si="373"/>
      </x:c>
      <x:c r="CC57" s="110" t="str">
        <x:f t="shared" si="374"/>
      </x:c>
      <x:c r="CD57" s="110" t="str">
        <x:f t="shared" si="375"/>
      </x:c>
      <x:c r="CE57" s="110" t="str">
        <x:f t="shared" si="376"/>
      </x:c>
      <x:c r="CF57" s="110" t="str">
        <x:f t="shared" si="377"/>
      </x:c>
      <x:c r="CG57" s="110" t="str">
        <x:f t="shared" si="378"/>
      </x:c>
      <x:c r="CH57" s="110" t="str">
        <x:f t="shared" si="379"/>
      </x:c>
      <x:c r="CI57" s="110" t="str">
        <x:f t="shared" si="380"/>
      </x:c>
      <x:c r="CJ57" s="110" t="str">
        <x:f t="shared" si="381"/>
      </x:c>
      <x:c r="CK57" s="110">
        <x:f t="shared" si="382"/>
        <x:v>5859.3749999999991</x:v>
      </x:c>
      <x:c r="CL57" s="110">
        <x:f t="shared" si="383"/>
        <x:v>5859.3749999999991</x:v>
      </x:c>
      <x:c r="CM57" s="110">
        <x:f t="shared" si="384"/>
        <x:v>5859.3749999999991</x:v>
      </x:c>
      <x:c r="CN57" s="110">
        <x:f t="shared" si="385"/>
        <x:v>5859.3749999999991</x:v>
      </x:c>
      <x:c r="CO57" s="110">
        <x:f t="shared" si="386"/>
        <x:v>5859.3749999999991</x:v>
      </x:c>
      <x:c r="CP57" s="110">
        <x:f t="shared" si="387"/>
        <x:v>5859.3749999999991</x:v>
      </x:c>
      <x:c r="CQ57" s="110">
        <x:f t="shared" si="388"/>
        <x:v>5859.3749999999991</x:v>
      </x:c>
      <x:c r="CR57" s="110">
        <x:f t="shared" si="389"/>
        <x:v>5859.3749999999991</x:v>
      </x:c>
      <x:c r="CS57" s="110">
        <x:f t="shared" si="390"/>
        <x:v>5859.3749999999991</x:v>
      </x:c>
      <x:c r="CT57" s="110">
        <x:f t="shared" si="391"/>
        <x:v>5859.3749999999991</x:v>
      </x:c>
      <x:c r="CU57" s="110">
        <x:f t="shared" si="392"/>
        <x:v>5859.3749999999991</x:v>
      </x:c>
      <x:c r="CV57" s="110">
        <x:f t="shared" si="393"/>
        <x:v>5859.3749999999991</x:v>
      </x:c>
      <x:c r="CW57" s="110">
        <x:f t="shared" si="394"/>
        <x:v>5859.3749999999991</x:v>
      </x:c>
      <x:c r="CX57" s="110">
        <x:f t="shared" si="395"/>
        <x:v>5859.3749999999991</x:v>
      </x:c>
      <x:c r="CY57" s="110">
        <x:f t="shared" si="396"/>
        <x:v>5859.3749999999991</x:v>
      </x:c>
      <x:c r="CZ57" s="110">
        <x:f t="shared" si="397"/>
        <x:v>5859.3749999999991</x:v>
      </x:c>
      <x:c r="DA57" s="110" t="str">
        <x:f t="shared" si="398"/>
      </x:c>
      <x:c r="DB57" s="110" t="str">
        <x:f t="shared" si="399"/>
      </x:c>
      <x:c r="DC57" s="110" t="str">
        <x:f t="shared" si="400"/>
      </x:c>
      <x:c r="DD57" s="110" t="str">
        <x:f t="shared" si="401"/>
      </x:c>
      <x:c r="DE57" s="110" t="str">
        <x:f t="shared" si="402"/>
      </x:c>
      <x:c r="DF57" s="110" t="str">
        <x:f t="shared" si="403"/>
      </x:c>
      <x:c r="DG57" s="110" t="str">
        <x:f t="shared" si="404"/>
      </x:c>
      <x:c r="DH57" s="110" t="str">
        <x:f t="shared" si="405"/>
      </x:c>
      <x:c r="DI57" s="110" t="str">
        <x:f t="shared" si="406"/>
      </x:c>
      <x:c r="DJ57" s="110" t="str">
        <x:f t="shared" si="407"/>
      </x:c>
      <x:c r="DK57" s="110" t="str">
        <x:f t="shared" si="408"/>
      </x:c>
      <x:c r="DL57" s="110" t="str">
        <x:f t="shared" si="409"/>
      </x:c>
      <x:c r="DM57" s="110" t="str">
        <x:f t="shared" si="410"/>
      </x:c>
      <x:c r="DN57" s="110" t="str">
        <x:f t="shared" si="411"/>
      </x:c>
      <x:c r="DO57" s="110" t="str">
        <x:f t="shared" si="412"/>
      </x:c>
      <x:c r="DP57" s="110" t="str">
        <x:f t="shared" si="413"/>
      </x:c>
      <x:c r="DQ57" s="110" t="str">
        <x:f t="shared" si="414"/>
      </x:c>
      <x:c r="DR57" s="110" t="str">
        <x:f t="shared" si="415"/>
      </x:c>
      <x:c r="DS57" s="110" t="str">
        <x:f t="shared" si="416"/>
      </x:c>
      <x:c r="DT57" s="110" t="str">
        <x:f t="shared" si="417"/>
      </x:c>
      <x:c r="DU57" s="110" t="str">
        <x:f t="shared" si="418"/>
      </x:c>
      <x:c r="DV57" s="110" t="str">
        <x:f t="shared" si="419"/>
      </x:c>
      <x:c r="DW57" s="110" t="str">
        <x:f t="shared" si="420"/>
      </x:c>
      <x:c r="DX57" s="110" t="str">
        <x:f t="shared" si="421"/>
      </x:c>
      <x:c r="DY57" s="110" t="str">
        <x:f t="shared" si="422"/>
      </x:c>
      <x:c r="DZ57" s="110" t="str">
        <x:f t="shared" si="423"/>
      </x:c>
      <x:c r="EA57" s="110" t="str">
        <x:f t="shared" si="424"/>
      </x:c>
      <x:c r="EB57" s="110" t="str">
        <x:f t="shared" si="425"/>
      </x:c>
      <x:c r="EC57" s="110" t="str">
        <x:f t="shared" si="426"/>
      </x:c>
      <x:c r="ED57" s="110" t="str">
        <x:f t="shared" si="427"/>
      </x:c>
      <x:c r="EE57" s="110" t="str">
        <x:f t="shared" si="428"/>
      </x:c>
      <x:c r="EF57" s="110" t="str">
        <x:f t="shared" si="429"/>
      </x:c>
      <x:c r="EG57" s="110" t="str">
        <x:f t="shared" si="430"/>
      </x:c>
      <x:c r="EH57" s="110" t="str">
        <x:f t="shared" si="431"/>
      </x:c>
      <x:c r="EI57" s="110" t="str">
        <x:f t="shared" si="432"/>
      </x:c>
      <x:c r="EJ57" s="110" t="str">
        <x:f t="shared" si="433"/>
      </x:c>
      <x:c r="EK57" s="110" t="str">
        <x:f t="shared" si="434"/>
      </x:c>
      <x:c r="EL57" s="110" t="str">
        <x:f t="shared" si="435"/>
      </x:c>
      <x:c r="EM57" s="110" t="str">
        <x:f t="shared" si="436"/>
      </x:c>
      <x:c r="EN57" s="110" t="str">
        <x:f t="shared" si="437"/>
      </x:c>
      <x:c r="EO57" s="110" t="str">
        <x:f t="shared" si="438"/>
      </x:c>
      <x:c r="EP57" s="110" t="str">
        <x:f t="shared" si="439"/>
      </x:c>
      <x:c r="EQ57" s="110" t="str">
        <x:f t="shared" si="440"/>
      </x:c>
      <x:c r="ER57" s="110" t="str">
        <x:f t="shared" si="441"/>
      </x:c>
      <x:c r="ES57" s="110" t="str">
        <x:f t="shared" si="442"/>
      </x:c>
      <x:c r="ET57" s="110" t="str">
        <x:f t="shared" si="443"/>
      </x:c>
      <x:c r="EU57" s="110" t="str">
        <x:f t="shared" si="444"/>
      </x:c>
      <x:c r="EV57" s="110" t="str">
        <x:f t="shared" si="445"/>
      </x:c>
      <x:c r="EW57" s="110" t="str">
        <x:f t="shared" si="446"/>
      </x:c>
      <x:c r="EX57" s="110" t="str">
        <x:f t="shared" si="447"/>
      </x:c>
      <x:c r="EY57" s="110" t="str">
        <x:f t="shared" si="448"/>
      </x:c>
      <x:c r="EZ57" s="110" t="str">
        <x:f t="shared" si="449"/>
      </x:c>
      <x:c r="FA57" s="110" t="str">
        <x:f t="shared" si="450"/>
      </x:c>
      <x:c r="FB57" t="n">
        <x:f>'07_Presupuesto'!J53-'14_Parametros'!$B$5+1</x:f>
        <x:v>82</x:v>
      </x:c>
      <x:c r="FC57" t="n">
        <x:f>'07_Presupuesto'!K53-'14_Parametros'!$B$5+1</x:f>
        <x:v>97</x:v>
      </x:c>
      <x:c r="FD57">
        <x:f t="shared" si="451"/>
        <x:v>16</x:v>
      </x:c>
    </x:row>
    <x:row r="58" ht="21" customHeight="1">
      <x:c r="B58" t="str">
        <x:f>'07A_Ppto_Comparado'!K57</x:f>
        <x:v>B.2.7.2/b)</x:v>
      </x:c>
      <x:c r="C58" t="str">
        <x:f>'07A_Ppto_Comparado'!L57</x:f>
        <x:v>P2 / Marcos</x:v>
      </x:c>
      <x:c r="D58" t="str">
        <x:f>'07A_Ppto_Comparado'!M57</x:f>
        <x:v>ML</x:v>
      </x:c>
      <x:c r="E58" s="90" t="n">
        <x:f>'07A_Ppto_Comparado'!N57</x:f>
        <x:v>10</x:v>
      </x:c>
      <x:c r="F58" s="90" t="n">
        <x:f>'07A_Ppto_Comparado'!O57</x:f>
        <x:v>15624.999999999998</x:v>
      </x:c>
      <x:c r="G58" s="90" t="n">
        <x:f>'07A_Ppto_Comparado'!P57</x:f>
        <x:v>156249.99999999997</x:v>
      </x:c>
      <x:c r="H58" s="90" t="str">
        <x:f t="shared" si="303"/>
      </x:c>
      <x:c r="I58" s="90" t="str">
        <x:f t="shared" si="301"/>
      </x:c>
      <x:c r="J58" s="90" t="str">
        <x:f t="shared" si="302"/>
      </x:c>
      <x:c r="K58" s="90" t="str">
        <x:f t="shared" si="304"/>
      </x:c>
      <x:c r="L58" s="90" t="str">
        <x:f t="shared" si="305"/>
      </x:c>
      <x:c r="M58" s="90" t="str">
        <x:f t="shared" si="306"/>
      </x:c>
      <x:c r="N58" s="90" t="str">
        <x:f t="shared" si="307"/>
      </x:c>
      <x:c r="O58" s="90" t="str">
        <x:f t="shared" si="308"/>
      </x:c>
      <x:c r="P58" s="90" t="str">
        <x:f t="shared" si="309"/>
      </x:c>
      <x:c r="Q58" s="90" t="str">
        <x:f t="shared" si="310"/>
      </x:c>
      <x:c r="R58" s="90" t="str">
        <x:f t="shared" si="311"/>
      </x:c>
      <x:c r="S58" s="90" t="str">
        <x:f t="shared" si="312"/>
      </x:c>
      <x:c r="T58" s="90" t="str">
        <x:f t="shared" si="313"/>
      </x:c>
      <x:c r="U58" s="90" t="str">
        <x:f t="shared" si="314"/>
      </x:c>
      <x:c r="V58" s="90" t="str">
        <x:f t="shared" si="315"/>
      </x:c>
      <x:c r="W58" s="90" t="str">
        <x:f t="shared" si="316"/>
      </x:c>
      <x:c r="X58" s="90" t="str">
        <x:f t="shared" si="317"/>
      </x:c>
      <x:c r="Y58" s="90" t="str">
        <x:f t="shared" si="318"/>
      </x:c>
      <x:c r="Z58" s="90" t="str">
        <x:f t="shared" si="319"/>
      </x:c>
      <x:c r="AA58" s="90" t="str">
        <x:f t="shared" si="320"/>
      </x:c>
      <x:c r="AB58" s="90" t="str">
        <x:f t="shared" si="321"/>
      </x:c>
      <x:c r="AC58" s="90" t="str">
        <x:f t="shared" si="322"/>
      </x:c>
      <x:c r="AD58" s="90" t="str">
        <x:f t="shared" si="323"/>
      </x:c>
      <x:c r="AE58" s="90" t="str">
        <x:f t="shared" si="324"/>
      </x:c>
      <x:c r="AF58" s="90" t="str">
        <x:f t="shared" si="325"/>
      </x:c>
      <x:c r="AG58" s="90" t="str">
        <x:f t="shared" si="326"/>
      </x:c>
      <x:c r="AH58" s="90" t="str">
        <x:f t="shared" si="327"/>
      </x:c>
      <x:c r="AI58" s="90" t="str">
        <x:f t="shared" si="328"/>
      </x:c>
      <x:c r="AJ58" s="90" t="str">
        <x:f t="shared" si="329"/>
      </x:c>
      <x:c r="AK58" s="90" t="str">
        <x:f t="shared" si="330"/>
      </x:c>
      <x:c r="AL58" s="90" t="str">
        <x:f t="shared" si="331"/>
      </x:c>
      <x:c r="AM58" s="90" t="str">
        <x:f t="shared" si="332"/>
      </x:c>
      <x:c r="AN58" s="90" t="str">
        <x:f t="shared" si="333"/>
      </x:c>
      <x:c r="AO58" s="90" t="str">
        <x:f t="shared" si="334"/>
      </x:c>
      <x:c r="AP58" s="90" t="str">
        <x:f t="shared" si="335"/>
      </x:c>
      <x:c r="AQ58" s="90" t="str">
        <x:f t="shared" si="336"/>
      </x:c>
      <x:c r="AR58" s="90" t="str">
        <x:f t="shared" si="337"/>
      </x:c>
      <x:c r="AS58" s="90" t="str">
        <x:f t="shared" si="338"/>
      </x:c>
      <x:c r="AT58" s="90" t="str">
        <x:f t="shared" si="339"/>
      </x:c>
      <x:c r="AU58" s="90" t="str">
        <x:f t="shared" si="340"/>
      </x:c>
      <x:c r="AV58" s="90" t="str">
        <x:f t="shared" si="341"/>
      </x:c>
      <x:c r="AW58" s="90" t="str">
        <x:f t="shared" si="342"/>
      </x:c>
      <x:c r="AX58" s="90" t="str">
        <x:f t="shared" si="343"/>
      </x:c>
      <x:c r="AY58" s="90" t="str">
        <x:f t="shared" si="344"/>
      </x:c>
      <x:c r="AZ58" s="90" t="str">
        <x:f t="shared" si="345"/>
      </x:c>
      <x:c r="BA58" s="90" t="str">
        <x:f t="shared" si="346"/>
      </x:c>
      <x:c r="BB58" s="90" t="str">
        <x:f t="shared" si="347"/>
      </x:c>
      <x:c r="BC58" s="90" t="str">
        <x:f t="shared" si="348"/>
      </x:c>
      <x:c r="BD58" s="90" t="str">
        <x:f t="shared" si="349"/>
      </x:c>
      <x:c r="BE58" s="90" t="str">
        <x:f t="shared" si="350"/>
      </x:c>
      <x:c r="BF58" s="90" t="str">
        <x:f t="shared" si="351"/>
      </x:c>
      <x:c r="BG58" s="90" t="str">
        <x:f t="shared" si="352"/>
      </x:c>
      <x:c r="BH58" s="90" t="str">
        <x:f t="shared" si="353"/>
      </x:c>
      <x:c r="BI58" s="90" t="str">
        <x:f t="shared" si="354"/>
      </x:c>
      <x:c r="BJ58" s="90" t="str">
        <x:f t="shared" si="355"/>
      </x:c>
      <x:c r="BK58" s="90" t="str">
        <x:f t="shared" si="356"/>
      </x:c>
      <x:c r="BL58" s="90" t="str">
        <x:f t="shared" si="357"/>
      </x:c>
      <x:c r="BM58" s="90" t="str">
        <x:f t="shared" si="358"/>
      </x:c>
      <x:c r="BN58" s="90" t="str">
        <x:f t="shared" si="359"/>
      </x:c>
      <x:c r="BO58" s="90" t="str">
        <x:f t="shared" si="360"/>
      </x:c>
      <x:c r="BP58" s="90" t="str">
        <x:f t="shared" si="361"/>
      </x:c>
      <x:c r="BQ58" s="90" t="str">
        <x:f t="shared" si="362"/>
      </x:c>
      <x:c r="BR58" s="90" t="str">
        <x:f t="shared" si="363"/>
      </x:c>
      <x:c r="BS58" s="90" t="str">
        <x:f t="shared" si="364"/>
      </x:c>
      <x:c r="BT58" s="90" t="str">
        <x:f t="shared" si="365"/>
      </x:c>
      <x:c r="BU58" s="90" t="str">
        <x:f t="shared" si="366"/>
      </x:c>
      <x:c r="BV58" s="90" t="str">
        <x:f t="shared" si="367"/>
      </x:c>
      <x:c r="BW58" s="90" t="str">
        <x:f t="shared" si="368"/>
      </x:c>
      <x:c r="BX58" s="90" t="str">
        <x:f t="shared" si="369"/>
      </x:c>
      <x:c r="BY58" s="90" t="str">
        <x:f t="shared" si="370"/>
      </x:c>
      <x:c r="BZ58" s="90" t="str">
        <x:f t="shared" si="371"/>
      </x:c>
      <x:c r="CA58" s="90" t="str">
        <x:f t="shared" si="372"/>
      </x:c>
      <x:c r="CB58" s="90" t="str">
        <x:f t="shared" si="373"/>
      </x:c>
      <x:c r="CC58" s="90" t="str">
        <x:f t="shared" si="374"/>
      </x:c>
      <x:c r="CD58" s="90" t="str">
        <x:f t="shared" si="375"/>
      </x:c>
      <x:c r="CE58" s="90" t="str">
        <x:f t="shared" si="376"/>
      </x:c>
      <x:c r="CF58" s="90" t="str">
        <x:f t="shared" si="377"/>
      </x:c>
      <x:c r="CG58" s="90" t="str">
        <x:f t="shared" si="378"/>
      </x:c>
      <x:c r="CH58" s="90" t="str">
        <x:f t="shared" si="379"/>
      </x:c>
      <x:c r="CI58" s="90" t="str">
        <x:f t="shared" si="380"/>
      </x:c>
      <x:c r="CJ58" s="90" t="str">
        <x:f t="shared" si="381"/>
      </x:c>
      <x:c r="CK58" s="90">
        <x:f t="shared" si="382"/>
        <x:v>9765.6249999999982</x:v>
      </x:c>
      <x:c r="CL58" s="90">
        <x:f t="shared" si="383"/>
        <x:v>9765.6249999999982</x:v>
      </x:c>
      <x:c r="CM58" s="90">
        <x:f t="shared" si="384"/>
        <x:v>9765.6249999999982</x:v>
      </x:c>
      <x:c r="CN58" s="90">
        <x:f t="shared" si="385"/>
        <x:v>9765.6249999999982</x:v>
      </x:c>
      <x:c r="CO58" s="90">
        <x:f t="shared" si="386"/>
        <x:v>9765.6249999999982</x:v>
      </x:c>
      <x:c r="CP58" s="90">
        <x:f t="shared" si="387"/>
        <x:v>9765.6249999999982</x:v>
      </x:c>
      <x:c r="CQ58" s="90">
        <x:f t="shared" si="388"/>
        <x:v>9765.6249999999982</x:v>
      </x:c>
      <x:c r="CR58" s="90">
        <x:f t="shared" si="389"/>
        <x:v>9765.6249999999982</x:v>
      </x:c>
      <x:c r="CS58" s="90">
        <x:f t="shared" si="390"/>
        <x:v>9765.6249999999982</x:v>
      </x:c>
      <x:c r="CT58" s="90">
        <x:f t="shared" si="391"/>
        <x:v>9765.6249999999982</x:v>
      </x:c>
      <x:c r="CU58" s="90">
        <x:f t="shared" si="392"/>
        <x:v>9765.6249999999982</x:v>
      </x:c>
      <x:c r="CV58" s="90">
        <x:f t="shared" si="393"/>
        <x:v>9765.6249999999982</x:v>
      </x:c>
      <x:c r="CW58" s="90">
        <x:f t="shared" si="394"/>
        <x:v>9765.6249999999982</x:v>
      </x:c>
      <x:c r="CX58" s="90">
        <x:f t="shared" si="395"/>
        <x:v>9765.6249999999982</x:v>
      </x:c>
      <x:c r="CY58" s="90">
        <x:f t="shared" si="396"/>
        <x:v>9765.6249999999982</x:v>
      </x:c>
      <x:c r="CZ58" s="90">
        <x:f t="shared" si="397"/>
        <x:v>9765.6249999999982</x:v>
      </x:c>
      <x:c r="DA58" s="90" t="str">
        <x:f t="shared" si="398"/>
      </x:c>
      <x:c r="DB58" s="90" t="str">
        <x:f t="shared" si="399"/>
      </x:c>
      <x:c r="DC58" s="90" t="str">
        <x:f t="shared" si="400"/>
      </x:c>
      <x:c r="DD58" s="90" t="str">
        <x:f t="shared" si="401"/>
      </x:c>
      <x:c r="DE58" s="90" t="str">
        <x:f t="shared" si="402"/>
      </x:c>
      <x:c r="DF58" s="90" t="str">
        <x:f t="shared" si="403"/>
      </x:c>
      <x:c r="DG58" s="90" t="str">
        <x:f t="shared" si="404"/>
      </x:c>
      <x:c r="DH58" s="90" t="str">
        <x:f t="shared" si="405"/>
      </x:c>
      <x:c r="DI58" s="90" t="str">
        <x:f t="shared" si="406"/>
      </x:c>
      <x:c r="DJ58" s="90" t="str">
        <x:f t="shared" si="407"/>
      </x:c>
      <x:c r="DK58" s="90" t="str">
        <x:f t="shared" si="408"/>
      </x:c>
      <x:c r="DL58" s="90" t="str">
        <x:f t="shared" si="409"/>
      </x:c>
      <x:c r="DM58" s="90" t="str">
        <x:f t="shared" si="410"/>
      </x:c>
      <x:c r="DN58" s="90" t="str">
        <x:f t="shared" si="411"/>
      </x:c>
      <x:c r="DO58" s="90" t="str">
        <x:f t="shared" si="412"/>
      </x:c>
      <x:c r="DP58" s="90" t="str">
        <x:f t="shared" si="413"/>
      </x:c>
      <x:c r="DQ58" s="90" t="str">
        <x:f t="shared" si="414"/>
      </x:c>
      <x:c r="DR58" s="90" t="str">
        <x:f t="shared" si="415"/>
      </x:c>
      <x:c r="DS58" s="90" t="str">
        <x:f t="shared" si="416"/>
      </x:c>
      <x:c r="DT58" s="90" t="str">
        <x:f t="shared" si="417"/>
      </x:c>
      <x:c r="DU58" s="90" t="str">
        <x:f t="shared" si="418"/>
      </x:c>
      <x:c r="DV58" s="90" t="str">
        <x:f t="shared" si="419"/>
      </x:c>
      <x:c r="DW58" s="90" t="str">
        <x:f t="shared" si="420"/>
      </x:c>
      <x:c r="DX58" s="90" t="str">
        <x:f t="shared" si="421"/>
      </x:c>
      <x:c r="DY58" s="90" t="str">
        <x:f t="shared" si="422"/>
      </x:c>
      <x:c r="DZ58" s="90" t="str">
        <x:f t="shared" si="423"/>
      </x:c>
      <x:c r="EA58" s="90" t="str">
        <x:f t="shared" si="424"/>
      </x:c>
      <x:c r="EB58" s="90" t="str">
        <x:f t="shared" si="425"/>
      </x:c>
      <x:c r="EC58" s="90" t="str">
        <x:f t="shared" si="426"/>
      </x:c>
      <x:c r="ED58" s="90" t="str">
        <x:f t="shared" si="427"/>
      </x:c>
      <x:c r="EE58" s="90" t="str">
        <x:f t="shared" si="428"/>
      </x:c>
      <x:c r="EF58" s="90" t="str">
        <x:f t="shared" si="429"/>
      </x:c>
      <x:c r="EG58" s="90" t="str">
        <x:f t="shared" si="430"/>
      </x:c>
      <x:c r="EH58" s="90" t="str">
        <x:f t="shared" si="431"/>
      </x:c>
      <x:c r="EI58" s="90" t="str">
        <x:f t="shared" si="432"/>
      </x:c>
      <x:c r="EJ58" s="90" t="str">
        <x:f t="shared" si="433"/>
      </x:c>
      <x:c r="EK58" s="90" t="str">
        <x:f t="shared" si="434"/>
      </x:c>
      <x:c r="EL58" s="90" t="str">
        <x:f t="shared" si="435"/>
      </x:c>
      <x:c r="EM58" s="90" t="str">
        <x:f t="shared" si="436"/>
      </x:c>
      <x:c r="EN58" s="90" t="str">
        <x:f t="shared" si="437"/>
      </x:c>
      <x:c r="EO58" s="90" t="str">
        <x:f t="shared" si="438"/>
      </x:c>
      <x:c r="EP58" s="90" t="str">
        <x:f t="shared" si="439"/>
      </x:c>
      <x:c r="EQ58" s="90" t="str">
        <x:f t="shared" si="440"/>
      </x:c>
      <x:c r="ER58" s="90" t="str">
        <x:f t="shared" si="441"/>
      </x:c>
      <x:c r="ES58" s="90" t="str">
        <x:f t="shared" si="442"/>
      </x:c>
      <x:c r="ET58" s="90" t="str">
        <x:f t="shared" si="443"/>
      </x:c>
      <x:c r="EU58" s="90" t="str">
        <x:f t="shared" si="444"/>
      </x:c>
      <x:c r="EV58" s="90" t="str">
        <x:f t="shared" si="445"/>
      </x:c>
      <x:c r="EW58" s="90" t="str">
        <x:f t="shared" si="446"/>
      </x:c>
      <x:c r="EX58" s="90" t="str">
        <x:f t="shared" si="447"/>
      </x:c>
      <x:c r="EY58" s="90" t="str">
        <x:f t="shared" si="448"/>
      </x:c>
      <x:c r="EZ58" s="90" t="str">
        <x:f t="shared" si="449"/>
      </x:c>
      <x:c r="FA58" s="90" t="str">
        <x:f t="shared" si="450"/>
      </x:c>
      <x:c r="FB58" t="n">
        <x:f>'07_Presupuesto'!J54-'14_Parametros'!$B$5+1</x:f>
        <x:v>82</x:v>
      </x:c>
      <x:c r="FC58" t="n">
        <x:f>'07_Presupuesto'!K54-'14_Parametros'!$B$5+1</x:f>
        <x:v>97</x:v>
      </x:c>
      <x:c r="FD58">
        <x:f t="shared" si="451"/>
        <x:v>16</x:v>
      </x:c>
    </x:row>
    <x:row r="59" ht="21" customHeight="1">
      <x:c r="B59" s="109" t="str">
        <x:f>'07A_Ppto_Comparado'!K58</x:f>
        <x:v>B.2.7.2/c)</x:v>
      </x:c>
      <x:c r="C59" s="109" t="str">
        <x:f>'07A_Ppto_Comparado'!L58</x:f>
        <x:v>P3 / Marcos</x:v>
      </x:c>
      <x:c r="D59" s="109" t="str">
        <x:f>'07A_Ppto_Comparado'!M58</x:f>
        <x:v>ML</x:v>
      </x:c>
      <x:c r="E59" s="110" t="n">
        <x:f>'07A_Ppto_Comparado'!N58</x:f>
        <x:v>15</x:v>
      </x:c>
      <x:c r="F59" s="110" t="n">
        <x:f>'07A_Ppto_Comparado'!O58</x:f>
        <x:v>15624.999999999998</x:v>
      </x:c>
      <x:c r="G59" s="110" t="n">
        <x:f>'07A_Ppto_Comparado'!P58</x:f>
        <x:v>234374.99999999997</x:v>
      </x:c>
      <x:c r="H59" s="110" t="str">
        <x:f t="shared" si="303"/>
      </x:c>
      <x:c r="I59" s="110" t="str">
        <x:f t="shared" si="301"/>
      </x:c>
      <x:c r="J59" s="110" t="str">
        <x:f t="shared" si="302"/>
      </x:c>
      <x:c r="K59" s="110" t="str">
        <x:f t="shared" si="304"/>
      </x:c>
      <x:c r="L59" s="110" t="str">
        <x:f t="shared" si="305"/>
      </x:c>
      <x:c r="M59" s="110" t="str">
        <x:f t="shared" si="306"/>
      </x:c>
      <x:c r="N59" s="110" t="str">
        <x:f t="shared" si="307"/>
      </x:c>
      <x:c r="O59" s="110" t="str">
        <x:f t="shared" si="308"/>
      </x:c>
      <x:c r="P59" s="110" t="str">
        <x:f t="shared" si="309"/>
      </x:c>
      <x:c r="Q59" s="110" t="str">
        <x:f t="shared" si="310"/>
      </x:c>
      <x:c r="R59" s="110" t="str">
        <x:f t="shared" si="311"/>
      </x:c>
      <x:c r="S59" s="110" t="str">
        <x:f t="shared" si="312"/>
      </x:c>
      <x:c r="T59" s="110" t="str">
        <x:f t="shared" si="313"/>
      </x:c>
      <x:c r="U59" s="110" t="str">
        <x:f t="shared" si="314"/>
      </x:c>
      <x:c r="V59" s="110" t="str">
        <x:f t="shared" si="315"/>
      </x:c>
      <x:c r="W59" s="110" t="str">
        <x:f t="shared" si="316"/>
      </x:c>
      <x:c r="X59" s="110" t="str">
        <x:f t="shared" si="317"/>
      </x:c>
      <x:c r="Y59" s="110" t="str">
        <x:f t="shared" si="318"/>
      </x:c>
      <x:c r="Z59" s="110" t="str">
        <x:f t="shared" si="319"/>
      </x:c>
      <x:c r="AA59" s="110" t="str">
        <x:f t="shared" si="320"/>
      </x:c>
      <x:c r="AB59" s="110" t="str">
        <x:f t="shared" si="321"/>
      </x:c>
      <x:c r="AC59" s="110" t="str">
        <x:f t="shared" si="322"/>
      </x:c>
      <x:c r="AD59" s="110" t="str">
        <x:f t="shared" si="323"/>
      </x:c>
      <x:c r="AE59" s="110" t="str">
        <x:f t="shared" si="324"/>
      </x:c>
      <x:c r="AF59" s="110" t="str">
        <x:f t="shared" si="325"/>
      </x:c>
      <x:c r="AG59" s="110" t="str">
        <x:f t="shared" si="326"/>
      </x:c>
      <x:c r="AH59" s="110" t="str">
        <x:f t="shared" si="327"/>
      </x:c>
      <x:c r="AI59" s="110" t="str">
        <x:f t="shared" si="328"/>
      </x:c>
      <x:c r="AJ59" s="110" t="str">
        <x:f t="shared" si="329"/>
      </x:c>
      <x:c r="AK59" s="110" t="str">
        <x:f t="shared" si="330"/>
      </x:c>
      <x:c r="AL59" s="110" t="str">
        <x:f t="shared" si="331"/>
      </x:c>
      <x:c r="AM59" s="110" t="str">
        <x:f t="shared" si="332"/>
      </x:c>
      <x:c r="AN59" s="110" t="str">
        <x:f t="shared" si="333"/>
      </x:c>
      <x:c r="AO59" s="110" t="str">
        <x:f t="shared" si="334"/>
      </x:c>
      <x:c r="AP59" s="110" t="str">
        <x:f t="shared" si="335"/>
      </x:c>
      <x:c r="AQ59" s="110" t="str">
        <x:f t="shared" si="336"/>
      </x:c>
      <x:c r="AR59" s="110" t="str">
        <x:f t="shared" si="337"/>
      </x:c>
      <x:c r="AS59" s="110" t="str">
        <x:f t="shared" si="338"/>
      </x:c>
      <x:c r="AT59" s="110" t="str">
        <x:f t="shared" si="339"/>
      </x:c>
      <x:c r="AU59" s="110" t="str">
        <x:f t="shared" si="340"/>
      </x:c>
      <x:c r="AV59" s="110" t="str">
        <x:f t="shared" si="341"/>
      </x:c>
      <x:c r="AW59" s="110" t="str">
        <x:f t="shared" si="342"/>
      </x:c>
      <x:c r="AX59" s="110" t="str">
        <x:f t="shared" si="343"/>
      </x:c>
      <x:c r="AY59" s="110" t="str">
        <x:f t="shared" si="344"/>
      </x:c>
      <x:c r="AZ59" s="110" t="str">
        <x:f t="shared" si="345"/>
      </x:c>
      <x:c r="BA59" s="110" t="str">
        <x:f t="shared" si="346"/>
      </x:c>
      <x:c r="BB59" s="110" t="str">
        <x:f t="shared" si="347"/>
      </x:c>
      <x:c r="BC59" s="110" t="str">
        <x:f t="shared" si="348"/>
      </x:c>
      <x:c r="BD59" s="110" t="str">
        <x:f t="shared" si="349"/>
      </x:c>
      <x:c r="BE59" s="110" t="str">
        <x:f t="shared" si="350"/>
      </x:c>
      <x:c r="BF59" s="110" t="str">
        <x:f t="shared" si="351"/>
      </x:c>
      <x:c r="BG59" s="110" t="str">
        <x:f t="shared" si="352"/>
      </x:c>
      <x:c r="BH59" s="110" t="str">
        <x:f t="shared" si="353"/>
      </x:c>
      <x:c r="BI59" s="110" t="str">
        <x:f t="shared" si="354"/>
      </x:c>
      <x:c r="BJ59" s="110" t="str">
        <x:f t="shared" si="355"/>
      </x:c>
      <x:c r="BK59" s="110" t="str">
        <x:f t="shared" si="356"/>
      </x:c>
      <x:c r="BL59" s="110" t="str">
        <x:f t="shared" si="357"/>
      </x:c>
      <x:c r="BM59" s="110" t="str">
        <x:f t="shared" si="358"/>
      </x:c>
      <x:c r="BN59" s="110" t="str">
        <x:f t="shared" si="359"/>
      </x:c>
      <x:c r="BO59" s="110" t="str">
        <x:f t="shared" si="360"/>
      </x:c>
      <x:c r="BP59" s="110" t="str">
        <x:f t="shared" si="361"/>
      </x:c>
      <x:c r="BQ59" s="110" t="str">
        <x:f t="shared" si="362"/>
      </x:c>
      <x:c r="BR59" s="110" t="str">
        <x:f t="shared" si="363"/>
      </x:c>
      <x:c r="BS59" s="110" t="str">
        <x:f t="shared" si="364"/>
      </x:c>
      <x:c r="BT59" s="110" t="str">
        <x:f t="shared" si="365"/>
      </x:c>
      <x:c r="BU59" s="110" t="str">
        <x:f t="shared" si="366"/>
      </x:c>
      <x:c r="BV59" s="110" t="str">
        <x:f t="shared" si="367"/>
      </x:c>
      <x:c r="BW59" s="110" t="str">
        <x:f t="shared" si="368"/>
      </x:c>
      <x:c r="BX59" s="110" t="str">
        <x:f t="shared" si="369"/>
      </x:c>
      <x:c r="BY59" s="110" t="str">
        <x:f t="shared" si="370"/>
      </x:c>
      <x:c r="BZ59" s="110" t="str">
        <x:f t="shared" si="371"/>
      </x:c>
      <x:c r="CA59" s="110" t="str">
        <x:f t="shared" si="372"/>
      </x:c>
      <x:c r="CB59" s="110" t="str">
        <x:f t="shared" si="373"/>
      </x:c>
      <x:c r="CC59" s="110" t="str">
        <x:f t="shared" si="374"/>
      </x:c>
      <x:c r="CD59" s="110" t="str">
        <x:f t="shared" si="375"/>
      </x:c>
      <x:c r="CE59" s="110" t="str">
        <x:f t="shared" si="376"/>
      </x:c>
      <x:c r="CF59" s="110" t="str">
        <x:f t="shared" si="377"/>
      </x:c>
      <x:c r="CG59" s="110" t="str">
        <x:f t="shared" si="378"/>
      </x:c>
      <x:c r="CH59" s="110" t="str">
        <x:f t="shared" si="379"/>
      </x:c>
      <x:c r="CI59" s="110" t="str">
        <x:f t="shared" si="380"/>
      </x:c>
      <x:c r="CJ59" s="110" t="str">
        <x:f t="shared" si="381"/>
      </x:c>
      <x:c r="CK59" s="110">
        <x:f t="shared" si="382"/>
        <x:v>14648.437499999998</x:v>
      </x:c>
      <x:c r="CL59" s="110">
        <x:f t="shared" si="383"/>
        <x:v>14648.437499999998</x:v>
      </x:c>
      <x:c r="CM59" s="110">
        <x:f t="shared" si="384"/>
        <x:v>14648.437499999998</x:v>
      </x:c>
      <x:c r="CN59" s="110">
        <x:f t="shared" si="385"/>
        <x:v>14648.437499999998</x:v>
      </x:c>
      <x:c r="CO59" s="110">
        <x:f t="shared" si="386"/>
        <x:v>14648.437499999998</x:v>
      </x:c>
      <x:c r="CP59" s="110">
        <x:f t="shared" si="387"/>
        <x:v>14648.437499999998</x:v>
      </x:c>
      <x:c r="CQ59" s="110">
        <x:f t="shared" si="388"/>
        <x:v>14648.437499999998</x:v>
      </x:c>
      <x:c r="CR59" s="110">
        <x:f t="shared" si="389"/>
        <x:v>14648.437499999998</x:v>
      </x:c>
      <x:c r="CS59" s="110">
        <x:f t="shared" si="390"/>
        <x:v>14648.437499999998</x:v>
      </x:c>
      <x:c r="CT59" s="110">
        <x:f t="shared" si="391"/>
        <x:v>14648.437499999998</x:v>
      </x:c>
      <x:c r="CU59" s="110">
        <x:f t="shared" si="392"/>
        <x:v>14648.437499999998</x:v>
      </x:c>
      <x:c r="CV59" s="110">
        <x:f t="shared" si="393"/>
        <x:v>14648.437499999998</x:v>
      </x:c>
      <x:c r="CW59" s="110">
        <x:f t="shared" si="394"/>
        <x:v>14648.437499999998</x:v>
      </x:c>
      <x:c r="CX59" s="110">
        <x:f t="shared" si="395"/>
        <x:v>14648.437499999998</x:v>
      </x:c>
      <x:c r="CY59" s="110">
        <x:f t="shared" si="396"/>
        <x:v>14648.437499999998</x:v>
      </x:c>
      <x:c r="CZ59" s="110">
        <x:f t="shared" si="397"/>
        <x:v>14648.437499999998</x:v>
      </x:c>
      <x:c r="DA59" s="110" t="str">
        <x:f t="shared" si="398"/>
      </x:c>
      <x:c r="DB59" s="110" t="str">
        <x:f t="shared" si="399"/>
      </x:c>
      <x:c r="DC59" s="110" t="str">
        <x:f t="shared" si="400"/>
      </x:c>
      <x:c r="DD59" s="110" t="str">
        <x:f t="shared" si="401"/>
      </x:c>
      <x:c r="DE59" s="110" t="str">
        <x:f t="shared" si="402"/>
      </x:c>
      <x:c r="DF59" s="110" t="str">
        <x:f t="shared" si="403"/>
      </x:c>
      <x:c r="DG59" s="110" t="str">
        <x:f t="shared" si="404"/>
      </x:c>
      <x:c r="DH59" s="110" t="str">
        <x:f t="shared" si="405"/>
      </x:c>
      <x:c r="DI59" s="110" t="str">
        <x:f t="shared" si="406"/>
      </x:c>
      <x:c r="DJ59" s="110" t="str">
        <x:f t="shared" si="407"/>
      </x:c>
      <x:c r="DK59" s="110" t="str">
        <x:f t="shared" si="408"/>
      </x:c>
      <x:c r="DL59" s="110" t="str">
        <x:f t="shared" si="409"/>
      </x:c>
      <x:c r="DM59" s="110" t="str">
        <x:f t="shared" si="410"/>
      </x:c>
      <x:c r="DN59" s="110" t="str">
        <x:f t="shared" si="411"/>
      </x:c>
      <x:c r="DO59" s="110" t="str">
        <x:f t="shared" si="412"/>
      </x:c>
      <x:c r="DP59" s="110" t="str">
        <x:f t="shared" si="413"/>
      </x:c>
      <x:c r="DQ59" s="110" t="str">
        <x:f t="shared" si="414"/>
      </x:c>
      <x:c r="DR59" s="110" t="str">
        <x:f t="shared" si="415"/>
      </x:c>
      <x:c r="DS59" s="110" t="str">
        <x:f t="shared" si="416"/>
      </x:c>
      <x:c r="DT59" s="110" t="str">
        <x:f t="shared" si="417"/>
      </x:c>
      <x:c r="DU59" s="110" t="str">
        <x:f t="shared" si="418"/>
      </x:c>
      <x:c r="DV59" s="110" t="str">
        <x:f t="shared" si="419"/>
      </x:c>
      <x:c r="DW59" s="110" t="str">
        <x:f t="shared" si="420"/>
      </x:c>
      <x:c r="DX59" s="110" t="str">
        <x:f t="shared" si="421"/>
      </x:c>
      <x:c r="DY59" s="110" t="str">
        <x:f t="shared" si="422"/>
      </x:c>
      <x:c r="DZ59" s="110" t="str">
        <x:f t="shared" si="423"/>
      </x:c>
      <x:c r="EA59" s="110" t="str">
        <x:f t="shared" si="424"/>
      </x:c>
      <x:c r="EB59" s="110" t="str">
        <x:f t="shared" si="425"/>
      </x:c>
      <x:c r="EC59" s="110" t="str">
        <x:f t="shared" si="426"/>
      </x:c>
      <x:c r="ED59" s="110" t="str">
        <x:f t="shared" si="427"/>
      </x:c>
      <x:c r="EE59" s="110" t="str">
        <x:f t="shared" si="428"/>
      </x:c>
      <x:c r="EF59" s="110" t="str">
        <x:f t="shared" si="429"/>
      </x:c>
      <x:c r="EG59" s="110" t="str">
        <x:f t="shared" si="430"/>
      </x:c>
      <x:c r="EH59" s="110" t="str">
        <x:f t="shared" si="431"/>
      </x:c>
      <x:c r="EI59" s="110" t="str">
        <x:f t="shared" si="432"/>
      </x:c>
      <x:c r="EJ59" s="110" t="str">
        <x:f t="shared" si="433"/>
      </x:c>
      <x:c r="EK59" s="110" t="str">
        <x:f t="shared" si="434"/>
      </x:c>
      <x:c r="EL59" s="110" t="str">
        <x:f t="shared" si="435"/>
      </x:c>
      <x:c r="EM59" s="110" t="str">
        <x:f t="shared" si="436"/>
      </x:c>
      <x:c r="EN59" s="110" t="str">
        <x:f t="shared" si="437"/>
      </x:c>
      <x:c r="EO59" s="110" t="str">
        <x:f t="shared" si="438"/>
      </x:c>
      <x:c r="EP59" s="110" t="str">
        <x:f t="shared" si="439"/>
      </x:c>
      <x:c r="EQ59" s="110" t="str">
        <x:f t="shared" si="440"/>
      </x:c>
      <x:c r="ER59" s="110" t="str">
        <x:f t="shared" si="441"/>
      </x:c>
      <x:c r="ES59" s="110" t="str">
        <x:f t="shared" si="442"/>
      </x:c>
      <x:c r="ET59" s="110" t="str">
        <x:f t="shared" si="443"/>
      </x:c>
      <x:c r="EU59" s="110" t="str">
        <x:f t="shared" si="444"/>
      </x:c>
      <x:c r="EV59" s="110" t="str">
        <x:f t="shared" si="445"/>
      </x:c>
      <x:c r="EW59" s="110" t="str">
        <x:f t="shared" si="446"/>
      </x:c>
      <x:c r="EX59" s="110" t="str">
        <x:f t="shared" si="447"/>
      </x:c>
      <x:c r="EY59" s="110" t="str">
        <x:f t="shared" si="448"/>
      </x:c>
      <x:c r="EZ59" s="110" t="str">
        <x:f t="shared" si="449"/>
      </x:c>
      <x:c r="FA59" s="110" t="str">
        <x:f t="shared" si="450"/>
      </x:c>
      <x:c r="FB59" t="n">
        <x:f>'07_Presupuesto'!J55-'14_Parametros'!$B$5+1</x:f>
        <x:v>82</x:v>
      </x:c>
      <x:c r="FC59" t="n">
        <x:f>'07_Presupuesto'!K55-'14_Parametros'!$B$5+1</x:f>
        <x:v>97</x:v>
      </x:c>
      <x:c r="FD59">
        <x:f t="shared" si="451"/>
        <x:v>16</x:v>
      </x:c>
    </x:row>
    <x:row r="60" ht="21" customHeight="1">
      <x:c r="B60" t="str">
        <x:f>'07A_Ppto_Comparado'!K59</x:f>
        <x:v>B.2.7.2/d)</x:v>
      </x:c>
      <x:c r="C60" t="str">
        <x:f>'07A_Ppto_Comparado'!L59</x:f>
        <x:v>P4 / Marcos</x:v>
      </x:c>
      <x:c r="D60" t="str">
        <x:f>'07A_Ppto_Comparado'!M59</x:f>
        <x:v>ML</x:v>
      </x:c>
      <x:c r="E60" s="90" t="n">
        <x:f>'07A_Ppto_Comparado'!N59</x:f>
        <x:v>5</x:v>
      </x:c>
      <x:c r="F60" s="90" t="n">
        <x:f>'07A_Ppto_Comparado'!O59</x:f>
        <x:v>15624.999999999998</x:v>
      </x:c>
      <x:c r="G60" s="90" t="n">
        <x:f>'07A_Ppto_Comparado'!P59</x:f>
        <x:v>78124.99999999999</x:v>
      </x:c>
      <x:c r="H60" s="90" t="str">
        <x:f t="shared" si="303"/>
      </x:c>
      <x:c r="I60" s="90" t="str">
        <x:f t="shared" si="301"/>
      </x:c>
      <x:c r="J60" s="90" t="str">
        <x:f t="shared" si="302"/>
      </x:c>
      <x:c r="K60" s="90" t="str">
        <x:f t="shared" si="304"/>
      </x:c>
      <x:c r="L60" s="90" t="str">
        <x:f t="shared" si="305"/>
      </x:c>
      <x:c r="M60" s="90" t="str">
        <x:f t="shared" si="306"/>
      </x:c>
      <x:c r="N60" s="90" t="str">
        <x:f t="shared" si="307"/>
      </x:c>
      <x:c r="O60" s="90" t="str">
        <x:f t="shared" si="308"/>
      </x:c>
      <x:c r="P60" s="90" t="str">
        <x:f t="shared" si="309"/>
      </x:c>
      <x:c r="Q60" s="90" t="str">
        <x:f t="shared" si="310"/>
      </x:c>
      <x:c r="R60" s="90" t="str">
        <x:f t="shared" si="311"/>
      </x:c>
      <x:c r="S60" s="90" t="str">
        <x:f t="shared" si="312"/>
      </x:c>
      <x:c r="T60" s="90" t="str">
        <x:f t="shared" si="313"/>
      </x:c>
      <x:c r="U60" s="90" t="str">
        <x:f t="shared" si="314"/>
      </x:c>
      <x:c r="V60" s="90" t="str">
        <x:f t="shared" si="315"/>
      </x:c>
      <x:c r="W60" s="90" t="str">
        <x:f t="shared" si="316"/>
      </x:c>
      <x:c r="X60" s="90" t="str">
        <x:f t="shared" si="317"/>
      </x:c>
      <x:c r="Y60" s="90" t="str">
        <x:f t="shared" si="318"/>
      </x:c>
      <x:c r="Z60" s="90" t="str">
        <x:f t="shared" si="319"/>
      </x:c>
      <x:c r="AA60" s="90" t="str">
        <x:f t="shared" si="320"/>
      </x:c>
      <x:c r="AB60" s="90" t="str">
        <x:f t="shared" si="321"/>
      </x:c>
      <x:c r="AC60" s="90" t="str">
        <x:f t="shared" si="322"/>
      </x:c>
      <x:c r="AD60" s="90" t="str">
        <x:f t="shared" si="323"/>
      </x:c>
      <x:c r="AE60" s="90" t="str">
        <x:f t="shared" si="324"/>
      </x:c>
      <x:c r="AF60" s="90" t="str">
        <x:f t="shared" si="325"/>
      </x:c>
      <x:c r="AG60" s="90" t="str">
        <x:f t="shared" si="326"/>
      </x:c>
      <x:c r="AH60" s="90" t="str">
        <x:f t="shared" si="327"/>
      </x:c>
      <x:c r="AI60" s="90" t="str">
        <x:f t="shared" si="328"/>
      </x:c>
      <x:c r="AJ60" s="90" t="str">
        <x:f t="shared" si="329"/>
      </x:c>
      <x:c r="AK60" s="90" t="str">
        <x:f t="shared" si="330"/>
      </x:c>
      <x:c r="AL60" s="90" t="str">
        <x:f t="shared" si="331"/>
      </x:c>
      <x:c r="AM60" s="90" t="str">
        <x:f t="shared" si="332"/>
      </x:c>
      <x:c r="AN60" s="90" t="str">
        <x:f t="shared" si="333"/>
      </x:c>
      <x:c r="AO60" s="90" t="str">
        <x:f t="shared" si="334"/>
      </x:c>
      <x:c r="AP60" s="90" t="str">
        <x:f t="shared" si="335"/>
      </x:c>
      <x:c r="AQ60" s="90" t="str">
        <x:f t="shared" si="336"/>
      </x:c>
      <x:c r="AR60" s="90" t="str">
        <x:f t="shared" si="337"/>
      </x:c>
      <x:c r="AS60" s="90" t="str">
        <x:f t="shared" si="338"/>
      </x:c>
      <x:c r="AT60" s="90" t="str">
        <x:f t="shared" si="339"/>
      </x:c>
      <x:c r="AU60" s="90" t="str">
        <x:f t="shared" si="340"/>
      </x:c>
      <x:c r="AV60" s="90" t="str">
        <x:f t="shared" si="341"/>
      </x:c>
      <x:c r="AW60" s="90" t="str">
        <x:f t="shared" si="342"/>
      </x:c>
      <x:c r="AX60" s="90" t="str">
        <x:f t="shared" si="343"/>
      </x:c>
      <x:c r="AY60" s="90" t="str">
        <x:f t="shared" si="344"/>
      </x:c>
      <x:c r="AZ60" s="90" t="str">
        <x:f t="shared" si="345"/>
      </x:c>
      <x:c r="BA60" s="90" t="str">
        <x:f t="shared" si="346"/>
      </x:c>
      <x:c r="BB60" s="90" t="str">
        <x:f t="shared" si="347"/>
      </x:c>
      <x:c r="BC60" s="90" t="str">
        <x:f t="shared" si="348"/>
      </x:c>
      <x:c r="BD60" s="90" t="str">
        <x:f t="shared" si="349"/>
      </x:c>
      <x:c r="BE60" s="90" t="str">
        <x:f t="shared" si="350"/>
      </x:c>
      <x:c r="BF60" s="90" t="str">
        <x:f t="shared" si="351"/>
      </x:c>
      <x:c r="BG60" s="90" t="str">
        <x:f t="shared" si="352"/>
      </x:c>
      <x:c r="BH60" s="90" t="str">
        <x:f t="shared" si="353"/>
      </x:c>
      <x:c r="BI60" s="90" t="str">
        <x:f t="shared" si="354"/>
      </x:c>
      <x:c r="BJ60" s="90" t="str">
        <x:f t="shared" si="355"/>
      </x:c>
      <x:c r="BK60" s="90" t="str">
        <x:f t="shared" si="356"/>
      </x:c>
      <x:c r="BL60" s="90" t="str">
        <x:f t="shared" si="357"/>
      </x:c>
      <x:c r="BM60" s="90" t="str">
        <x:f t="shared" si="358"/>
      </x:c>
      <x:c r="BN60" s="90" t="str">
        <x:f t="shared" si="359"/>
      </x:c>
      <x:c r="BO60" s="90" t="str">
        <x:f t="shared" si="360"/>
      </x:c>
      <x:c r="BP60" s="90" t="str">
        <x:f t="shared" si="361"/>
      </x:c>
      <x:c r="BQ60" s="90" t="str">
        <x:f t="shared" si="362"/>
      </x:c>
      <x:c r="BR60" s="90" t="str">
        <x:f t="shared" si="363"/>
      </x:c>
      <x:c r="BS60" s="90" t="str">
        <x:f t="shared" si="364"/>
      </x:c>
      <x:c r="BT60" s="90" t="str">
        <x:f t="shared" si="365"/>
      </x:c>
      <x:c r="BU60" s="90" t="str">
        <x:f t="shared" si="366"/>
      </x:c>
      <x:c r="BV60" s="90" t="str">
        <x:f t="shared" si="367"/>
      </x:c>
      <x:c r="BW60" s="90" t="str">
        <x:f t="shared" si="368"/>
      </x:c>
      <x:c r="BX60" s="90" t="str">
        <x:f t="shared" si="369"/>
      </x:c>
      <x:c r="BY60" s="90" t="str">
        <x:f t="shared" si="370"/>
      </x:c>
      <x:c r="BZ60" s="90" t="str">
        <x:f t="shared" si="371"/>
      </x:c>
      <x:c r="CA60" s="90" t="str">
        <x:f t="shared" si="372"/>
      </x:c>
      <x:c r="CB60" s="90" t="str">
        <x:f t="shared" si="373"/>
      </x:c>
      <x:c r="CC60" s="90" t="str">
        <x:f t="shared" si="374"/>
      </x:c>
      <x:c r="CD60" s="90" t="str">
        <x:f t="shared" si="375"/>
      </x:c>
      <x:c r="CE60" s="90" t="str">
        <x:f t="shared" si="376"/>
      </x:c>
      <x:c r="CF60" s="90" t="str">
        <x:f t="shared" si="377"/>
      </x:c>
      <x:c r="CG60" s="90" t="str">
        <x:f t="shared" si="378"/>
      </x:c>
      <x:c r="CH60" s="90" t="str">
        <x:f t="shared" si="379"/>
      </x:c>
      <x:c r="CI60" s="90" t="str">
        <x:f t="shared" si="380"/>
      </x:c>
      <x:c r="CJ60" s="90" t="str">
        <x:f t="shared" si="381"/>
      </x:c>
      <x:c r="CK60" s="90">
        <x:f t="shared" si="382"/>
        <x:v>4882.8124999999991</x:v>
      </x:c>
      <x:c r="CL60" s="90">
        <x:f t="shared" si="383"/>
        <x:v>4882.8124999999991</x:v>
      </x:c>
      <x:c r="CM60" s="90">
        <x:f t="shared" si="384"/>
        <x:v>4882.8124999999991</x:v>
      </x:c>
      <x:c r="CN60" s="90">
        <x:f t="shared" si="385"/>
        <x:v>4882.8124999999991</x:v>
      </x:c>
      <x:c r="CO60" s="90">
        <x:f t="shared" si="386"/>
        <x:v>4882.8124999999991</x:v>
      </x:c>
      <x:c r="CP60" s="90">
        <x:f t="shared" si="387"/>
        <x:v>4882.8124999999991</x:v>
      </x:c>
      <x:c r="CQ60" s="90">
        <x:f t="shared" si="388"/>
        <x:v>4882.8124999999991</x:v>
      </x:c>
      <x:c r="CR60" s="90">
        <x:f t="shared" si="389"/>
        <x:v>4882.8124999999991</x:v>
      </x:c>
      <x:c r="CS60" s="90">
        <x:f t="shared" si="390"/>
        <x:v>4882.8124999999991</x:v>
      </x:c>
      <x:c r="CT60" s="90">
        <x:f t="shared" si="391"/>
        <x:v>4882.8124999999991</x:v>
      </x:c>
      <x:c r="CU60" s="90">
        <x:f t="shared" si="392"/>
        <x:v>4882.8124999999991</x:v>
      </x:c>
      <x:c r="CV60" s="90">
        <x:f t="shared" si="393"/>
        <x:v>4882.8124999999991</x:v>
      </x:c>
      <x:c r="CW60" s="90">
        <x:f t="shared" si="394"/>
        <x:v>4882.8124999999991</x:v>
      </x:c>
      <x:c r="CX60" s="90">
        <x:f t="shared" si="395"/>
        <x:v>4882.8124999999991</x:v>
      </x:c>
      <x:c r="CY60" s="90">
        <x:f t="shared" si="396"/>
        <x:v>4882.8124999999991</x:v>
      </x:c>
      <x:c r="CZ60" s="90">
        <x:f t="shared" si="397"/>
        <x:v>4882.8124999999991</x:v>
      </x:c>
      <x:c r="DA60" s="90" t="str">
        <x:f t="shared" si="398"/>
      </x:c>
      <x:c r="DB60" s="90" t="str">
        <x:f t="shared" si="399"/>
      </x:c>
      <x:c r="DC60" s="90" t="str">
        <x:f t="shared" si="400"/>
      </x:c>
      <x:c r="DD60" s="90" t="str">
        <x:f t="shared" si="401"/>
      </x:c>
      <x:c r="DE60" s="90" t="str">
        <x:f t="shared" si="402"/>
      </x:c>
      <x:c r="DF60" s="90" t="str">
        <x:f t="shared" si="403"/>
      </x:c>
      <x:c r="DG60" s="90" t="str">
        <x:f t="shared" si="404"/>
      </x:c>
      <x:c r="DH60" s="90" t="str">
        <x:f t="shared" si="405"/>
      </x:c>
      <x:c r="DI60" s="90" t="str">
        <x:f t="shared" si="406"/>
      </x:c>
      <x:c r="DJ60" s="90" t="str">
        <x:f t="shared" si="407"/>
      </x:c>
      <x:c r="DK60" s="90" t="str">
        <x:f t="shared" si="408"/>
      </x:c>
      <x:c r="DL60" s="90" t="str">
        <x:f t="shared" si="409"/>
      </x:c>
      <x:c r="DM60" s="90" t="str">
        <x:f t="shared" si="410"/>
      </x:c>
      <x:c r="DN60" s="90" t="str">
        <x:f t="shared" si="411"/>
      </x:c>
      <x:c r="DO60" s="90" t="str">
        <x:f t="shared" si="412"/>
      </x:c>
      <x:c r="DP60" s="90" t="str">
        <x:f t="shared" si="413"/>
      </x:c>
      <x:c r="DQ60" s="90" t="str">
        <x:f t="shared" si="414"/>
      </x:c>
      <x:c r="DR60" s="90" t="str">
        <x:f t="shared" si="415"/>
      </x:c>
      <x:c r="DS60" s="90" t="str">
        <x:f t="shared" si="416"/>
      </x:c>
      <x:c r="DT60" s="90" t="str">
        <x:f t="shared" si="417"/>
      </x:c>
      <x:c r="DU60" s="90" t="str">
        <x:f t="shared" si="418"/>
      </x:c>
      <x:c r="DV60" s="90" t="str">
        <x:f t="shared" si="419"/>
      </x:c>
      <x:c r="DW60" s="90" t="str">
        <x:f t="shared" si="420"/>
      </x:c>
      <x:c r="DX60" s="90" t="str">
        <x:f t="shared" si="421"/>
      </x:c>
      <x:c r="DY60" s="90" t="str">
        <x:f t="shared" si="422"/>
      </x:c>
      <x:c r="DZ60" s="90" t="str">
        <x:f t="shared" si="423"/>
      </x:c>
      <x:c r="EA60" s="90" t="str">
        <x:f t="shared" si="424"/>
      </x:c>
      <x:c r="EB60" s="90" t="str">
        <x:f t="shared" si="425"/>
      </x:c>
      <x:c r="EC60" s="90" t="str">
        <x:f t="shared" si="426"/>
      </x:c>
      <x:c r="ED60" s="90" t="str">
        <x:f t="shared" si="427"/>
      </x:c>
      <x:c r="EE60" s="90" t="str">
        <x:f t="shared" si="428"/>
      </x:c>
      <x:c r="EF60" s="90" t="str">
        <x:f t="shared" si="429"/>
      </x:c>
      <x:c r="EG60" s="90" t="str">
        <x:f t="shared" si="430"/>
      </x:c>
      <x:c r="EH60" s="90" t="str">
        <x:f t="shared" si="431"/>
      </x:c>
      <x:c r="EI60" s="90" t="str">
        <x:f t="shared" si="432"/>
      </x:c>
      <x:c r="EJ60" s="90" t="str">
        <x:f t="shared" si="433"/>
      </x:c>
      <x:c r="EK60" s="90" t="str">
        <x:f t="shared" si="434"/>
      </x:c>
      <x:c r="EL60" s="90" t="str">
        <x:f t="shared" si="435"/>
      </x:c>
      <x:c r="EM60" s="90" t="str">
        <x:f t="shared" si="436"/>
      </x:c>
      <x:c r="EN60" s="90" t="str">
        <x:f t="shared" si="437"/>
      </x:c>
      <x:c r="EO60" s="90" t="str">
        <x:f t="shared" si="438"/>
      </x:c>
      <x:c r="EP60" s="90" t="str">
        <x:f t="shared" si="439"/>
      </x:c>
      <x:c r="EQ60" s="90" t="str">
        <x:f t="shared" si="440"/>
      </x:c>
      <x:c r="ER60" s="90" t="str">
        <x:f t="shared" si="441"/>
      </x:c>
      <x:c r="ES60" s="90" t="str">
        <x:f t="shared" si="442"/>
      </x:c>
      <x:c r="ET60" s="90" t="str">
        <x:f t="shared" si="443"/>
      </x:c>
      <x:c r="EU60" s="90" t="str">
        <x:f t="shared" si="444"/>
      </x:c>
      <x:c r="EV60" s="90" t="str">
        <x:f t="shared" si="445"/>
      </x:c>
      <x:c r="EW60" s="90" t="str">
        <x:f t="shared" si="446"/>
      </x:c>
      <x:c r="EX60" s="90" t="str">
        <x:f t="shared" si="447"/>
      </x:c>
      <x:c r="EY60" s="90" t="str">
        <x:f t="shared" si="448"/>
      </x:c>
      <x:c r="EZ60" s="90" t="str">
        <x:f t="shared" si="449"/>
      </x:c>
      <x:c r="FA60" s="90" t="str">
        <x:f t="shared" si="450"/>
      </x:c>
      <x:c r="FB60" t="n">
        <x:f>'07_Presupuesto'!J56-'14_Parametros'!$B$5+1</x:f>
        <x:v>82</x:v>
      </x:c>
      <x:c r="FC60" t="n">
        <x:f>'07_Presupuesto'!K56-'14_Parametros'!$B$5+1</x:f>
        <x:v>97</x:v>
      </x:c>
      <x:c r="FD60">
        <x:f t="shared" si="451"/>
        <x:v>16</x:v>
      </x:c>
    </x:row>
    <x:row r="61" ht="21" customHeight="1">
      <x:c r="B61" s="109" t="str">
        <x:f>'07A_Ppto_Comparado'!K60</x:f>
        <x:v>B.2.8/a)</x:v>
      </x:c>
      <x:c r="C61" s="109" t="str">
        <x:f>'07A_Ppto_Comparado'!L60</x:f>
        <x:v>Bisagras</x:v>
      </x:c>
      <x:c r="D61" s="109" t="str">
        <x:f>'07A_Ppto_Comparado'!M60</x:f>
        <x:v>UNI</x:v>
      </x:c>
      <x:c r="E61" s="110" t="n">
        <x:f>'07A_Ppto_Comparado'!N60</x:f>
        <x:v>28</x:v>
      </x:c>
      <x:c r="F61" s="110" t="n">
        <x:f>'07A_Ppto_Comparado'!O60</x:f>
        <x:v>6000</x:v>
      </x:c>
      <x:c r="G61" s="110" t="n">
        <x:f>'07A_Ppto_Comparado'!P60</x:f>
        <x:v>168000</x:v>
      </x:c>
      <x:c r="H61" s="110" t="str">
        <x:f t="shared" si="303"/>
      </x:c>
      <x:c r="I61" s="110" t="str">
        <x:f t="shared" si="301"/>
      </x:c>
      <x:c r="J61" s="110" t="str">
        <x:f t="shared" si="302"/>
      </x:c>
      <x:c r="K61" s="110" t="str">
        <x:f t="shared" si="304"/>
      </x:c>
      <x:c r="L61" s="110" t="str">
        <x:f t="shared" si="305"/>
      </x:c>
      <x:c r="M61" s="110" t="str">
        <x:f t="shared" si="306"/>
      </x:c>
      <x:c r="N61" s="110" t="str">
        <x:f t="shared" si="307"/>
      </x:c>
      <x:c r="O61" s="110" t="str">
        <x:f t="shared" si="308"/>
      </x:c>
      <x:c r="P61" s="110" t="str">
        <x:f t="shared" si="309"/>
      </x:c>
      <x:c r="Q61" s="110" t="str">
        <x:f t="shared" si="310"/>
      </x:c>
      <x:c r="R61" s="110" t="str">
        <x:f t="shared" si="311"/>
      </x:c>
      <x:c r="S61" s="110" t="str">
        <x:f t="shared" si="312"/>
      </x:c>
      <x:c r="T61" s="110" t="str">
        <x:f t="shared" si="313"/>
      </x:c>
      <x:c r="U61" s="110" t="str">
        <x:f t="shared" si="314"/>
      </x:c>
      <x:c r="V61" s="110" t="str">
        <x:f t="shared" si="315"/>
      </x:c>
      <x:c r="W61" s="110" t="str">
        <x:f t="shared" si="316"/>
      </x:c>
      <x:c r="X61" s="110" t="str">
        <x:f t="shared" si="317"/>
      </x:c>
      <x:c r="Y61" s="110" t="str">
        <x:f t="shared" si="318"/>
      </x:c>
      <x:c r="Z61" s="110" t="str">
        <x:f t="shared" si="319"/>
      </x:c>
      <x:c r="AA61" s="110" t="str">
        <x:f t="shared" si="320"/>
      </x:c>
      <x:c r="AB61" s="110" t="str">
        <x:f t="shared" si="321"/>
      </x:c>
      <x:c r="AC61" s="110" t="str">
        <x:f t="shared" si="322"/>
      </x:c>
      <x:c r="AD61" s="110" t="str">
        <x:f t="shared" si="323"/>
      </x:c>
      <x:c r="AE61" s="110" t="str">
        <x:f t="shared" si="324"/>
      </x:c>
      <x:c r="AF61" s="110" t="str">
        <x:f t="shared" si="325"/>
      </x:c>
      <x:c r="AG61" s="110" t="str">
        <x:f t="shared" si="326"/>
      </x:c>
      <x:c r="AH61" s="110" t="str">
        <x:f t="shared" si="327"/>
      </x:c>
      <x:c r="AI61" s="110" t="str">
        <x:f t="shared" si="328"/>
      </x:c>
      <x:c r="AJ61" s="110" t="str">
        <x:f t="shared" si="329"/>
      </x:c>
      <x:c r="AK61" s="110" t="str">
        <x:f t="shared" si="330"/>
      </x:c>
      <x:c r="AL61" s="110" t="str">
        <x:f t="shared" si="331"/>
      </x:c>
      <x:c r="AM61" s="110" t="str">
        <x:f t="shared" si="332"/>
      </x:c>
      <x:c r="AN61" s="110" t="str">
        <x:f t="shared" si="333"/>
      </x:c>
      <x:c r="AO61" s="110" t="str">
        <x:f t="shared" si="334"/>
      </x:c>
      <x:c r="AP61" s="110" t="str">
        <x:f t="shared" si="335"/>
      </x:c>
      <x:c r="AQ61" s="110" t="str">
        <x:f t="shared" si="336"/>
      </x:c>
      <x:c r="AR61" s="110" t="str">
        <x:f t="shared" si="337"/>
      </x:c>
      <x:c r="AS61" s="110" t="str">
        <x:f t="shared" si="338"/>
      </x:c>
      <x:c r="AT61" s="110" t="str">
        <x:f t="shared" si="339"/>
      </x:c>
      <x:c r="AU61" s="110" t="str">
        <x:f t="shared" si="340"/>
      </x:c>
      <x:c r="AV61" s="110" t="str">
        <x:f t="shared" si="341"/>
      </x:c>
      <x:c r="AW61" s="110" t="str">
        <x:f t="shared" si="342"/>
      </x:c>
      <x:c r="AX61" s="110" t="str">
        <x:f t="shared" si="343"/>
      </x:c>
      <x:c r="AY61" s="110" t="str">
        <x:f t="shared" si="344"/>
      </x:c>
      <x:c r="AZ61" s="110" t="str">
        <x:f t="shared" si="345"/>
      </x:c>
      <x:c r="BA61" s="110" t="str">
        <x:f t="shared" si="346"/>
      </x:c>
      <x:c r="BB61" s="110" t="str">
        <x:f t="shared" si="347"/>
      </x:c>
      <x:c r="BC61" s="110" t="str">
        <x:f t="shared" si="348"/>
      </x:c>
      <x:c r="BD61" s="110" t="str">
        <x:f t="shared" si="349"/>
      </x:c>
      <x:c r="BE61" s="110" t="str">
        <x:f t="shared" si="350"/>
      </x:c>
      <x:c r="BF61" s="110" t="str">
        <x:f t="shared" si="351"/>
      </x:c>
      <x:c r="BG61" s="110" t="str">
        <x:f t="shared" si="352"/>
      </x:c>
      <x:c r="BH61" s="110" t="str">
        <x:f t="shared" si="353"/>
      </x:c>
      <x:c r="BI61" s="110" t="str">
        <x:f t="shared" si="354"/>
      </x:c>
      <x:c r="BJ61" s="110" t="str">
        <x:f t="shared" si="355"/>
      </x:c>
      <x:c r="BK61" s="110" t="str">
        <x:f t="shared" si="356"/>
      </x:c>
      <x:c r="BL61" s="110" t="str">
        <x:f t="shared" si="357"/>
      </x:c>
      <x:c r="BM61" s="110" t="str">
        <x:f t="shared" si="358"/>
      </x:c>
      <x:c r="BN61" s="110" t="str">
        <x:f t="shared" si="359"/>
      </x:c>
      <x:c r="BO61" s="110" t="str">
        <x:f t="shared" si="360"/>
      </x:c>
      <x:c r="BP61" s="110" t="str">
        <x:f t="shared" si="361"/>
      </x:c>
      <x:c r="BQ61" s="110" t="str">
        <x:f t="shared" si="362"/>
      </x:c>
      <x:c r="BR61" s="110" t="str">
        <x:f t="shared" si="363"/>
      </x:c>
      <x:c r="BS61" s="110" t="str">
        <x:f t="shared" si="364"/>
      </x:c>
      <x:c r="BT61" s="110" t="str">
        <x:f t="shared" si="365"/>
      </x:c>
      <x:c r="BU61" s="110" t="str">
        <x:f t="shared" si="366"/>
      </x:c>
      <x:c r="BV61" s="110" t="str">
        <x:f t="shared" si="367"/>
      </x:c>
      <x:c r="BW61" s="110" t="str">
        <x:f t="shared" si="368"/>
      </x:c>
      <x:c r="BX61" s="110" t="str">
        <x:f t="shared" si="369"/>
      </x:c>
      <x:c r="BY61" s="110" t="str">
        <x:f t="shared" si="370"/>
      </x:c>
      <x:c r="BZ61" s="110" t="str">
        <x:f t="shared" si="371"/>
      </x:c>
      <x:c r="CA61" s="110" t="str">
        <x:f t="shared" si="372"/>
      </x:c>
      <x:c r="CB61" s="110" t="str">
        <x:f t="shared" si="373"/>
      </x:c>
      <x:c r="CC61" s="110" t="str">
        <x:f t="shared" si="374"/>
      </x:c>
      <x:c r="CD61" s="110" t="str">
        <x:f t="shared" si="375"/>
      </x:c>
      <x:c r="CE61" s="110" t="str">
        <x:f t="shared" si="376"/>
      </x:c>
      <x:c r="CF61" s="110" t="str">
        <x:f t="shared" si="377"/>
      </x:c>
      <x:c r="CG61" s="110" t="str">
        <x:f t="shared" si="378"/>
      </x:c>
      <x:c r="CH61" s="110" t="str">
        <x:f t="shared" si="379"/>
      </x:c>
      <x:c r="CI61" s="110" t="str">
        <x:f t="shared" si="380"/>
      </x:c>
      <x:c r="CJ61" s="110" t="str">
        <x:f t="shared" si="381"/>
      </x:c>
      <x:c r="CK61" s="110">
        <x:f t="shared" si="382"/>
        <x:v>10500</x:v>
      </x:c>
      <x:c r="CL61" s="110">
        <x:f t="shared" si="383"/>
        <x:v>10500</x:v>
      </x:c>
      <x:c r="CM61" s="110">
        <x:f t="shared" si="384"/>
        <x:v>10500</x:v>
      </x:c>
      <x:c r="CN61" s="110">
        <x:f t="shared" si="385"/>
        <x:v>10500</x:v>
      </x:c>
      <x:c r="CO61" s="110">
        <x:f t="shared" si="386"/>
        <x:v>10500</x:v>
      </x:c>
      <x:c r="CP61" s="110">
        <x:f t="shared" si="387"/>
        <x:v>10500</x:v>
      </x:c>
      <x:c r="CQ61" s="110">
        <x:f t="shared" si="388"/>
        <x:v>10500</x:v>
      </x:c>
      <x:c r="CR61" s="110">
        <x:f t="shared" si="389"/>
        <x:v>10500</x:v>
      </x:c>
      <x:c r="CS61" s="110">
        <x:f t="shared" si="390"/>
        <x:v>10500</x:v>
      </x:c>
      <x:c r="CT61" s="110">
        <x:f t="shared" si="391"/>
        <x:v>10500</x:v>
      </x:c>
      <x:c r="CU61" s="110">
        <x:f t="shared" si="392"/>
        <x:v>10500</x:v>
      </x:c>
      <x:c r="CV61" s="110">
        <x:f t="shared" si="393"/>
        <x:v>10500</x:v>
      </x:c>
      <x:c r="CW61" s="110">
        <x:f t="shared" si="394"/>
        <x:v>10500</x:v>
      </x:c>
      <x:c r="CX61" s="110">
        <x:f t="shared" si="395"/>
        <x:v>10500</x:v>
      </x:c>
      <x:c r="CY61" s="110">
        <x:f t="shared" si="396"/>
        <x:v>10500</x:v>
      </x:c>
      <x:c r="CZ61" s="110">
        <x:f t="shared" si="397"/>
        <x:v>10500</x:v>
      </x:c>
      <x:c r="DA61" s="110" t="str">
        <x:f t="shared" si="398"/>
      </x:c>
      <x:c r="DB61" s="110" t="str">
        <x:f t="shared" si="399"/>
      </x:c>
      <x:c r="DC61" s="110" t="str">
        <x:f t="shared" si="400"/>
      </x:c>
      <x:c r="DD61" s="110" t="str">
        <x:f t="shared" si="401"/>
      </x:c>
      <x:c r="DE61" s="110" t="str">
        <x:f t="shared" si="402"/>
      </x:c>
      <x:c r="DF61" s="110" t="str">
        <x:f t="shared" si="403"/>
      </x:c>
      <x:c r="DG61" s="110" t="str">
        <x:f t="shared" si="404"/>
      </x:c>
      <x:c r="DH61" s="110" t="str">
        <x:f t="shared" si="405"/>
      </x:c>
      <x:c r="DI61" s="110" t="str">
        <x:f t="shared" si="406"/>
      </x:c>
      <x:c r="DJ61" s="110" t="str">
        <x:f t="shared" si="407"/>
      </x:c>
      <x:c r="DK61" s="110" t="str">
        <x:f t="shared" si="408"/>
      </x:c>
      <x:c r="DL61" s="110" t="str">
        <x:f t="shared" si="409"/>
      </x:c>
      <x:c r="DM61" s="110" t="str">
        <x:f t="shared" si="410"/>
      </x:c>
      <x:c r="DN61" s="110" t="str">
        <x:f t="shared" si="411"/>
      </x:c>
      <x:c r="DO61" s="110" t="str">
        <x:f t="shared" si="412"/>
      </x:c>
      <x:c r="DP61" s="110" t="str">
        <x:f t="shared" si="413"/>
      </x:c>
      <x:c r="DQ61" s="110" t="str">
        <x:f t="shared" si="414"/>
      </x:c>
      <x:c r="DR61" s="110" t="str">
        <x:f t="shared" si="415"/>
      </x:c>
      <x:c r="DS61" s="110" t="str">
        <x:f t="shared" si="416"/>
      </x:c>
      <x:c r="DT61" s="110" t="str">
        <x:f t="shared" si="417"/>
      </x:c>
      <x:c r="DU61" s="110" t="str">
        <x:f t="shared" si="418"/>
      </x:c>
      <x:c r="DV61" s="110" t="str">
        <x:f t="shared" si="419"/>
      </x:c>
      <x:c r="DW61" s="110" t="str">
        <x:f t="shared" si="420"/>
      </x:c>
      <x:c r="DX61" s="110" t="str">
        <x:f t="shared" si="421"/>
      </x:c>
      <x:c r="DY61" s="110" t="str">
        <x:f t="shared" si="422"/>
      </x:c>
      <x:c r="DZ61" s="110" t="str">
        <x:f t="shared" si="423"/>
      </x:c>
      <x:c r="EA61" s="110" t="str">
        <x:f t="shared" si="424"/>
      </x:c>
      <x:c r="EB61" s="110" t="str">
        <x:f t="shared" si="425"/>
      </x:c>
      <x:c r="EC61" s="110" t="str">
        <x:f t="shared" si="426"/>
      </x:c>
      <x:c r="ED61" s="110" t="str">
        <x:f t="shared" si="427"/>
      </x:c>
      <x:c r="EE61" s="110" t="str">
        <x:f t="shared" si="428"/>
      </x:c>
      <x:c r="EF61" s="110" t="str">
        <x:f t="shared" si="429"/>
      </x:c>
      <x:c r="EG61" s="110" t="str">
        <x:f t="shared" si="430"/>
      </x:c>
      <x:c r="EH61" s="110" t="str">
        <x:f t="shared" si="431"/>
      </x:c>
      <x:c r="EI61" s="110" t="str">
        <x:f t="shared" si="432"/>
      </x:c>
      <x:c r="EJ61" s="110" t="str">
        <x:f t="shared" si="433"/>
      </x:c>
      <x:c r="EK61" s="110" t="str">
        <x:f t="shared" si="434"/>
      </x:c>
      <x:c r="EL61" s="110" t="str">
        <x:f t="shared" si="435"/>
      </x:c>
      <x:c r="EM61" s="110" t="str">
        <x:f t="shared" si="436"/>
      </x:c>
      <x:c r="EN61" s="110" t="str">
        <x:f t="shared" si="437"/>
      </x:c>
      <x:c r="EO61" s="110" t="str">
        <x:f t="shared" si="438"/>
      </x:c>
      <x:c r="EP61" s="110" t="str">
        <x:f t="shared" si="439"/>
      </x:c>
      <x:c r="EQ61" s="110" t="str">
        <x:f t="shared" si="440"/>
      </x:c>
      <x:c r="ER61" s="110" t="str">
        <x:f t="shared" si="441"/>
      </x:c>
      <x:c r="ES61" s="110" t="str">
        <x:f t="shared" si="442"/>
      </x:c>
      <x:c r="ET61" s="110" t="str">
        <x:f t="shared" si="443"/>
      </x:c>
      <x:c r="EU61" s="110" t="str">
        <x:f t="shared" si="444"/>
      </x:c>
      <x:c r="EV61" s="110" t="str">
        <x:f t="shared" si="445"/>
      </x:c>
      <x:c r="EW61" s="110" t="str">
        <x:f t="shared" si="446"/>
      </x:c>
      <x:c r="EX61" s="110" t="str">
        <x:f t="shared" si="447"/>
      </x:c>
      <x:c r="EY61" s="110" t="str">
        <x:f t="shared" si="448"/>
      </x:c>
      <x:c r="EZ61" s="110" t="str">
        <x:f t="shared" si="449"/>
      </x:c>
      <x:c r="FA61" s="110" t="str">
        <x:f t="shared" si="450"/>
      </x:c>
      <x:c r="FB61" t="n">
        <x:f>'07_Presupuesto'!J57-'14_Parametros'!$B$5+1</x:f>
        <x:v>82</x:v>
      </x:c>
      <x:c r="FC61" t="n">
        <x:f>'07_Presupuesto'!K57-'14_Parametros'!$B$5+1</x:f>
        <x:v>97</x:v>
      </x:c>
      <x:c r="FD61">
        <x:f t="shared" si="451"/>
        <x:v>16</x:v>
      </x:c>
    </x:row>
    <x:row r="62" ht="21" customHeight="1">
      <x:c r="B62" t="str">
        <x:f>'07A_Ppto_Comparado'!K61</x:f>
        <x:v>B.2.8/b)</x:v>
      </x:c>
      <x:c r="C62" t="str">
        <x:f>'07A_Ppto_Comparado'!L61</x:f>
        <x:v>Topes de Goma</x:v>
      </x:c>
      <x:c r="D62" t="str">
        <x:f>'07A_Ppto_Comparado'!M61</x:f>
        <x:v>UNI</x:v>
      </x:c>
      <x:c r="E62" s="90" t="n">
        <x:f>'07A_Ppto_Comparado'!N61</x:f>
        <x:v>8</x:v>
      </x:c>
      <x:c r="F62" s="90" t="n">
        <x:f>'07A_Ppto_Comparado'!O61</x:f>
        <x:v>4750</x:v>
      </x:c>
      <x:c r="G62" s="90" t="n">
        <x:f>'07A_Ppto_Comparado'!P61</x:f>
        <x:v>38000</x:v>
      </x:c>
      <x:c r="H62" s="90" t="str">
        <x:f t="shared" si="303"/>
      </x:c>
      <x:c r="I62" s="90" t="str">
        <x:f t="shared" si="301"/>
      </x:c>
      <x:c r="J62" s="90" t="str">
        <x:f t="shared" si="302"/>
      </x:c>
      <x:c r="K62" s="90" t="str">
        <x:f t="shared" si="304"/>
      </x:c>
      <x:c r="L62" s="90" t="str">
        <x:f t="shared" si="305"/>
      </x:c>
      <x:c r="M62" s="90" t="str">
        <x:f t="shared" si="306"/>
      </x:c>
      <x:c r="N62" s="90" t="str">
        <x:f t="shared" si="307"/>
      </x:c>
      <x:c r="O62" s="90" t="str">
        <x:f t="shared" si="308"/>
      </x:c>
      <x:c r="P62" s="90" t="str">
        <x:f t="shared" si="309"/>
      </x:c>
      <x:c r="Q62" s="90" t="str">
        <x:f t="shared" si="310"/>
      </x:c>
      <x:c r="R62" s="90" t="str">
        <x:f t="shared" si="311"/>
      </x:c>
      <x:c r="S62" s="90" t="str">
        <x:f t="shared" si="312"/>
      </x:c>
      <x:c r="T62" s="90" t="str">
        <x:f t="shared" si="313"/>
      </x:c>
      <x:c r="U62" s="90" t="str">
        <x:f t="shared" si="314"/>
      </x:c>
      <x:c r="V62" s="90" t="str">
        <x:f t="shared" si="315"/>
      </x:c>
      <x:c r="W62" s="90" t="str">
        <x:f t="shared" si="316"/>
      </x:c>
      <x:c r="X62" s="90" t="str">
        <x:f t="shared" si="317"/>
      </x:c>
      <x:c r="Y62" s="90" t="str">
        <x:f t="shared" si="318"/>
      </x:c>
      <x:c r="Z62" s="90" t="str">
        <x:f t="shared" si="319"/>
      </x:c>
      <x:c r="AA62" s="90" t="str">
        <x:f t="shared" si="320"/>
      </x:c>
      <x:c r="AB62" s="90" t="str">
        <x:f t="shared" si="321"/>
      </x:c>
      <x:c r="AC62" s="90" t="str">
        <x:f t="shared" si="322"/>
      </x:c>
      <x:c r="AD62" s="90" t="str">
        <x:f t="shared" si="323"/>
      </x:c>
      <x:c r="AE62" s="90" t="str">
        <x:f t="shared" si="324"/>
      </x:c>
      <x:c r="AF62" s="90" t="str">
        <x:f t="shared" si="325"/>
      </x:c>
      <x:c r="AG62" s="90" t="str">
        <x:f t="shared" si="326"/>
      </x:c>
      <x:c r="AH62" s="90" t="str">
        <x:f t="shared" si="327"/>
      </x:c>
      <x:c r="AI62" s="90" t="str">
        <x:f t="shared" si="328"/>
      </x:c>
      <x:c r="AJ62" s="90" t="str">
        <x:f t="shared" si="329"/>
      </x:c>
      <x:c r="AK62" s="90" t="str">
        <x:f t="shared" si="330"/>
      </x:c>
      <x:c r="AL62" s="90" t="str">
        <x:f t="shared" si="331"/>
      </x:c>
      <x:c r="AM62" s="90" t="str">
        <x:f t="shared" si="332"/>
      </x:c>
      <x:c r="AN62" s="90" t="str">
        <x:f t="shared" si="333"/>
      </x:c>
      <x:c r="AO62" s="90" t="str">
        <x:f t="shared" si="334"/>
      </x:c>
      <x:c r="AP62" s="90" t="str">
        <x:f t="shared" si="335"/>
      </x:c>
      <x:c r="AQ62" s="90" t="str">
        <x:f t="shared" si="336"/>
      </x:c>
      <x:c r="AR62" s="90" t="str">
        <x:f t="shared" si="337"/>
      </x:c>
      <x:c r="AS62" s="90" t="str">
        <x:f t="shared" si="338"/>
      </x:c>
      <x:c r="AT62" s="90" t="str">
        <x:f t="shared" si="339"/>
      </x:c>
      <x:c r="AU62" s="90" t="str">
        <x:f t="shared" si="340"/>
      </x:c>
      <x:c r="AV62" s="90" t="str">
        <x:f t="shared" si="341"/>
      </x:c>
      <x:c r="AW62" s="90" t="str">
        <x:f t="shared" si="342"/>
      </x:c>
      <x:c r="AX62" s="90" t="str">
        <x:f t="shared" si="343"/>
      </x:c>
      <x:c r="AY62" s="90" t="str">
        <x:f t="shared" si="344"/>
      </x:c>
      <x:c r="AZ62" s="90" t="str">
        <x:f t="shared" si="345"/>
      </x:c>
      <x:c r="BA62" s="90" t="str">
        <x:f t="shared" si="346"/>
      </x:c>
      <x:c r="BB62" s="90" t="str">
        <x:f t="shared" si="347"/>
      </x:c>
      <x:c r="BC62" s="90" t="str">
        <x:f t="shared" si="348"/>
      </x:c>
      <x:c r="BD62" s="90" t="str">
        <x:f t="shared" si="349"/>
      </x:c>
      <x:c r="BE62" s="90" t="str">
        <x:f t="shared" si="350"/>
      </x:c>
      <x:c r="BF62" s="90" t="str">
        <x:f t="shared" si="351"/>
      </x:c>
      <x:c r="BG62" s="90" t="str">
        <x:f t="shared" si="352"/>
      </x:c>
      <x:c r="BH62" s="90" t="str">
        <x:f t="shared" si="353"/>
      </x:c>
      <x:c r="BI62" s="90" t="str">
        <x:f t="shared" si="354"/>
      </x:c>
      <x:c r="BJ62" s="90" t="str">
        <x:f t="shared" si="355"/>
      </x:c>
      <x:c r="BK62" s="90" t="str">
        <x:f t="shared" si="356"/>
      </x:c>
      <x:c r="BL62" s="90" t="str">
        <x:f t="shared" si="357"/>
      </x:c>
      <x:c r="BM62" s="90" t="str">
        <x:f t="shared" si="358"/>
      </x:c>
      <x:c r="BN62" s="90" t="str">
        <x:f t="shared" si="359"/>
      </x:c>
      <x:c r="BO62" s="90" t="str">
        <x:f t="shared" si="360"/>
      </x:c>
      <x:c r="BP62" s="90" t="str">
        <x:f t="shared" si="361"/>
      </x:c>
      <x:c r="BQ62" s="90" t="str">
        <x:f t="shared" si="362"/>
      </x:c>
      <x:c r="BR62" s="90" t="str">
        <x:f t="shared" si="363"/>
      </x:c>
      <x:c r="BS62" s="90" t="str">
        <x:f t="shared" si="364"/>
      </x:c>
      <x:c r="BT62" s="90" t="str">
        <x:f t="shared" si="365"/>
      </x:c>
      <x:c r="BU62" s="90" t="str">
        <x:f t="shared" si="366"/>
      </x:c>
      <x:c r="BV62" s="90" t="str">
        <x:f t="shared" si="367"/>
      </x:c>
      <x:c r="BW62" s="90" t="str">
        <x:f t="shared" si="368"/>
      </x:c>
      <x:c r="BX62" s="90" t="str">
        <x:f t="shared" si="369"/>
      </x:c>
      <x:c r="BY62" s="90" t="str">
        <x:f t="shared" si="370"/>
      </x:c>
      <x:c r="BZ62" s="90" t="str">
        <x:f t="shared" si="371"/>
      </x:c>
      <x:c r="CA62" s="90" t="str">
        <x:f t="shared" si="372"/>
      </x:c>
      <x:c r="CB62" s="90" t="str">
        <x:f t="shared" si="373"/>
      </x:c>
      <x:c r="CC62" s="90" t="str">
        <x:f t="shared" si="374"/>
      </x:c>
      <x:c r="CD62" s="90" t="str">
        <x:f t="shared" si="375"/>
      </x:c>
      <x:c r="CE62" s="90" t="str">
        <x:f t="shared" si="376"/>
      </x:c>
      <x:c r="CF62" s="90" t="str">
        <x:f t="shared" si="377"/>
      </x:c>
      <x:c r="CG62" s="90" t="str">
        <x:f t="shared" si="378"/>
      </x:c>
      <x:c r="CH62" s="90" t="str">
        <x:f t="shared" si="379"/>
      </x:c>
      <x:c r="CI62" s="90" t="str">
        <x:f t="shared" si="380"/>
      </x:c>
      <x:c r="CJ62" s="90" t="str">
        <x:f t="shared" si="381"/>
      </x:c>
      <x:c r="CK62" s="90">
        <x:f t="shared" si="382"/>
        <x:v>2375</x:v>
      </x:c>
      <x:c r="CL62" s="90">
        <x:f t="shared" si="383"/>
        <x:v>2375</x:v>
      </x:c>
      <x:c r="CM62" s="90">
        <x:f t="shared" si="384"/>
        <x:v>2375</x:v>
      </x:c>
      <x:c r="CN62" s="90">
        <x:f t="shared" si="385"/>
        <x:v>2375</x:v>
      </x:c>
      <x:c r="CO62" s="90">
        <x:f t="shared" si="386"/>
        <x:v>2375</x:v>
      </x:c>
      <x:c r="CP62" s="90">
        <x:f t="shared" si="387"/>
        <x:v>2375</x:v>
      </x:c>
      <x:c r="CQ62" s="90">
        <x:f t="shared" si="388"/>
        <x:v>2375</x:v>
      </x:c>
      <x:c r="CR62" s="90">
        <x:f t="shared" si="389"/>
        <x:v>2375</x:v>
      </x:c>
      <x:c r="CS62" s="90">
        <x:f t="shared" si="390"/>
        <x:v>2375</x:v>
      </x:c>
      <x:c r="CT62" s="90">
        <x:f t="shared" si="391"/>
        <x:v>2375</x:v>
      </x:c>
      <x:c r="CU62" s="90">
        <x:f t="shared" si="392"/>
        <x:v>2375</x:v>
      </x:c>
      <x:c r="CV62" s="90">
        <x:f t="shared" si="393"/>
        <x:v>2375</x:v>
      </x:c>
      <x:c r="CW62" s="90">
        <x:f t="shared" si="394"/>
        <x:v>2375</x:v>
      </x:c>
      <x:c r="CX62" s="90">
        <x:f t="shared" si="395"/>
        <x:v>2375</x:v>
      </x:c>
      <x:c r="CY62" s="90">
        <x:f t="shared" si="396"/>
        <x:v>2375</x:v>
      </x:c>
      <x:c r="CZ62" s="90">
        <x:f t="shared" si="397"/>
        <x:v>2375</x:v>
      </x:c>
      <x:c r="DA62" s="90" t="str">
        <x:f t="shared" si="398"/>
      </x:c>
      <x:c r="DB62" s="90" t="str">
        <x:f t="shared" si="399"/>
      </x:c>
      <x:c r="DC62" s="90" t="str">
        <x:f t="shared" si="400"/>
      </x:c>
      <x:c r="DD62" s="90" t="str">
        <x:f t="shared" si="401"/>
      </x:c>
      <x:c r="DE62" s="90" t="str">
        <x:f t="shared" si="402"/>
      </x:c>
      <x:c r="DF62" s="90" t="str">
        <x:f t="shared" si="403"/>
      </x:c>
      <x:c r="DG62" s="90" t="str">
        <x:f t="shared" si="404"/>
      </x:c>
      <x:c r="DH62" s="90" t="str">
        <x:f t="shared" si="405"/>
      </x:c>
      <x:c r="DI62" s="90" t="str">
        <x:f t="shared" si="406"/>
      </x:c>
      <x:c r="DJ62" s="90" t="str">
        <x:f t="shared" si="407"/>
      </x:c>
      <x:c r="DK62" s="90" t="str">
        <x:f t="shared" si="408"/>
      </x:c>
      <x:c r="DL62" s="90" t="str">
        <x:f t="shared" si="409"/>
      </x:c>
      <x:c r="DM62" s="90" t="str">
        <x:f t="shared" si="410"/>
      </x:c>
      <x:c r="DN62" s="90" t="str">
        <x:f t="shared" si="411"/>
      </x:c>
      <x:c r="DO62" s="90" t="str">
        <x:f t="shared" si="412"/>
      </x:c>
      <x:c r="DP62" s="90" t="str">
        <x:f t="shared" si="413"/>
      </x:c>
      <x:c r="DQ62" s="90" t="str">
        <x:f t="shared" si="414"/>
      </x:c>
      <x:c r="DR62" s="90" t="str">
        <x:f t="shared" si="415"/>
      </x:c>
      <x:c r="DS62" s="90" t="str">
        <x:f t="shared" si="416"/>
      </x:c>
      <x:c r="DT62" s="90" t="str">
        <x:f t="shared" si="417"/>
      </x:c>
      <x:c r="DU62" s="90" t="str">
        <x:f t="shared" si="418"/>
      </x:c>
      <x:c r="DV62" s="90" t="str">
        <x:f t="shared" si="419"/>
      </x:c>
      <x:c r="DW62" s="90" t="str">
        <x:f t="shared" si="420"/>
      </x:c>
      <x:c r="DX62" s="90" t="str">
        <x:f t="shared" si="421"/>
      </x:c>
      <x:c r="DY62" s="90" t="str">
        <x:f t="shared" si="422"/>
      </x:c>
      <x:c r="DZ62" s="90" t="str">
        <x:f t="shared" si="423"/>
      </x:c>
      <x:c r="EA62" s="90" t="str">
        <x:f t="shared" si="424"/>
      </x:c>
      <x:c r="EB62" s="90" t="str">
        <x:f t="shared" si="425"/>
      </x:c>
      <x:c r="EC62" s="90" t="str">
        <x:f t="shared" si="426"/>
      </x:c>
      <x:c r="ED62" s="90" t="str">
        <x:f t="shared" si="427"/>
      </x:c>
      <x:c r="EE62" s="90" t="str">
        <x:f t="shared" si="428"/>
      </x:c>
      <x:c r="EF62" s="90" t="str">
        <x:f t="shared" si="429"/>
      </x:c>
      <x:c r="EG62" s="90" t="str">
        <x:f t="shared" si="430"/>
      </x:c>
      <x:c r="EH62" s="90" t="str">
        <x:f t="shared" si="431"/>
      </x:c>
      <x:c r="EI62" s="90" t="str">
        <x:f t="shared" si="432"/>
      </x:c>
      <x:c r="EJ62" s="90" t="str">
        <x:f t="shared" si="433"/>
      </x:c>
      <x:c r="EK62" s="90" t="str">
        <x:f t="shared" si="434"/>
      </x:c>
      <x:c r="EL62" s="90" t="str">
        <x:f t="shared" si="435"/>
      </x:c>
      <x:c r="EM62" s="90" t="str">
        <x:f t="shared" si="436"/>
      </x:c>
      <x:c r="EN62" s="90" t="str">
        <x:f t="shared" si="437"/>
      </x:c>
      <x:c r="EO62" s="90" t="str">
        <x:f t="shared" si="438"/>
      </x:c>
      <x:c r="EP62" s="90" t="str">
        <x:f t="shared" si="439"/>
      </x:c>
      <x:c r="EQ62" s="90" t="str">
        <x:f t="shared" si="440"/>
      </x:c>
      <x:c r="ER62" s="90" t="str">
        <x:f t="shared" si="441"/>
      </x:c>
      <x:c r="ES62" s="90" t="str">
        <x:f t="shared" si="442"/>
      </x:c>
      <x:c r="ET62" s="90" t="str">
        <x:f t="shared" si="443"/>
      </x:c>
      <x:c r="EU62" s="90" t="str">
        <x:f t="shared" si="444"/>
      </x:c>
      <x:c r="EV62" s="90" t="str">
        <x:f t="shared" si="445"/>
      </x:c>
      <x:c r="EW62" s="90" t="str">
        <x:f t="shared" si="446"/>
      </x:c>
      <x:c r="EX62" s="90" t="str">
        <x:f t="shared" si="447"/>
      </x:c>
      <x:c r="EY62" s="90" t="str">
        <x:f t="shared" si="448"/>
      </x:c>
      <x:c r="EZ62" s="90" t="str">
        <x:f t="shared" si="449"/>
      </x:c>
      <x:c r="FA62" s="90" t="str">
        <x:f t="shared" si="450"/>
      </x:c>
      <x:c r="FB62" t="n">
        <x:f>'07_Presupuesto'!J58-'14_Parametros'!$B$5+1</x:f>
        <x:v>82</x:v>
      </x:c>
      <x:c r="FC62" t="n">
        <x:f>'07_Presupuesto'!K58-'14_Parametros'!$B$5+1</x:f>
        <x:v>97</x:v>
      </x:c>
      <x:c r="FD62">
        <x:f t="shared" si="451"/>
        <x:v>16</x:v>
      </x:c>
    </x:row>
    <x:row r="63" ht="21" customHeight="1">
      <x:c r="B63" s="109" t="str">
        <x:f>'07A_Ppto_Comparado'!K62</x:f>
        <x:v>B.2.8/c)</x:v>
      </x:c>
      <x:c r="C63" s="109" t="str">
        <x:f>'07A_Ppto_Comparado'!L62</x:f>
        <x:v>Cerraduras</x:v>
      </x:c>
      <x:c r="D63" s="109" t="str">
        <x:f>'07A_Ppto_Comparado'!M62</x:f>
        <x:v>UNI</x:v>
      </x:c>
      <x:c r="E63" s="110" t="n">
        <x:f>'07A_Ppto_Comparado'!N62</x:f>
        <x:v>7</x:v>
      </x:c>
      <x:c r="F63" s="110" t="n">
        <x:f>'07A_Ppto_Comparado'!O62</x:f>
        <x:v>35624.99999999999</x:v>
      </x:c>
      <x:c r="G63" s="110" t="n">
        <x:f>'07A_Ppto_Comparado'!P62</x:f>
        <x:v>249374.99999999994</x:v>
      </x:c>
      <x:c r="H63" s="110" t="str">
        <x:f t="shared" si="303"/>
      </x:c>
      <x:c r="I63" s="110" t="str">
        <x:f t="shared" si="301"/>
      </x:c>
      <x:c r="J63" s="110" t="str">
        <x:f t="shared" si="302"/>
      </x:c>
      <x:c r="K63" s="110" t="str">
        <x:f t="shared" si="304"/>
      </x:c>
      <x:c r="L63" s="110" t="str">
        <x:f t="shared" si="305"/>
      </x:c>
      <x:c r="M63" s="110" t="str">
        <x:f t="shared" si="306"/>
      </x:c>
      <x:c r="N63" s="110" t="str">
        <x:f t="shared" si="307"/>
      </x:c>
      <x:c r="O63" s="110" t="str">
        <x:f t="shared" si="308"/>
      </x:c>
      <x:c r="P63" s="110" t="str">
        <x:f t="shared" si="309"/>
      </x:c>
      <x:c r="Q63" s="110" t="str">
        <x:f t="shared" si="310"/>
      </x:c>
      <x:c r="R63" s="110" t="str">
        <x:f t="shared" si="311"/>
      </x:c>
      <x:c r="S63" s="110" t="str">
        <x:f t="shared" si="312"/>
      </x:c>
      <x:c r="T63" s="110" t="str">
        <x:f t="shared" si="313"/>
      </x:c>
      <x:c r="U63" s="110" t="str">
        <x:f t="shared" si="314"/>
      </x:c>
      <x:c r="V63" s="110" t="str">
        <x:f t="shared" si="315"/>
      </x:c>
      <x:c r="W63" s="110" t="str">
        <x:f t="shared" si="316"/>
      </x:c>
      <x:c r="X63" s="110" t="str">
        <x:f t="shared" si="317"/>
      </x:c>
      <x:c r="Y63" s="110" t="str">
        <x:f t="shared" si="318"/>
      </x:c>
      <x:c r="Z63" s="110" t="str">
        <x:f t="shared" si="319"/>
      </x:c>
      <x:c r="AA63" s="110" t="str">
        <x:f t="shared" si="320"/>
      </x:c>
      <x:c r="AB63" s="110" t="str">
        <x:f t="shared" si="321"/>
      </x:c>
      <x:c r="AC63" s="110" t="str">
        <x:f t="shared" si="322"/>
      </x:c>
      <x:c r="AD63" s="110" t="str">
        <x:f t="shared" si="323"/>
      </x:c>
      <x:c r="AE63" s="110" t="str">
        <x:f t="shared" si="324"/>
      </x:c>
      <x:c r="AF63" s="110" t="str">
        <x:f t="shared" si="325"/>
      </x:c>
      <x:c r="AG63" s="110" t="str">
        <x:f t="shared" si="326"/>
      </x:c>
      <x:c r="AH63" s="110" t="str">
        <x:f t="shared" si="327"/>
      </x:c>
      <x:c r="AI63" s="110" t="str">
        <x:f t="shared" si="328"/>
      </x:c>
      <x:c r="AJ63" s="110" t="str">
        <x:f t="shared" si="329"/>
      </x:c>
      <x:c r="AK63" s="110" t="str">
        <x:f t="shared" si="330"/>
      </x:c>
      <x:c r="AL63" s="110" t="str">
        <x:f t="shared" si="331"/>
      </x:c>
      <x:c r="AM63" s="110" t="str">
        <x:f t="shared" si="332"/>
      </x:c>
      <x:c r="AN63" s="110" t="str">
        <x:f t="shared" si="333"/>
      </x:c>
      <x:c r="AO63" s="110" t="str">
        <x:f t="shared" si="334"/>
      </x:c>
      <x:c r="AP63" s="110" t="str">
        <x:f t="shared" si="335"/>
      </x:c>
      <x:c r="AQ63" s="110" t="str">
        <x:f t="shared" si="336"/>
      </x:c>
      <x:c r="AR63" s="110" t="str">
        <x:f t="shared" si="337"/>
      </x:c>
      <x:c r="AS63" s="110" t="str">
        <x:f t="shared" si="338"/>
      </x:c>
      <x:c r="AT63" s="110" t="str">
        <x:f t="shared" si="339"/>
      </x:c>
      <x:c r="AU63" s="110" t="str">
        <x:f t="shared" si="340"/>
      </x:c>
      <x:c r="AV63" s="110" t="str">
        <x:f t="shared" si="341"/>
      </x:c>
      <x:c r="AW63" s="110" t="str">
        <x:f t="shared" si="342"/>
      </x:c>
      <x:c r="AX63" s="110" t="str">
        <x:f t="shared" si="343"/>
      </x:c>
      <x:c r="AY63" s="110" t="str">
        <x:f t="shared" si="344"/>
      </x:c>
      <x:c r="AZ63" s="110" t="str">
        <x:f t="shared" si="345"/>
      </x:c>
      <x:c r="BA63" s="110" t="str">
        <x:f t="shared" si="346"/>
      </x:c>
      <x:c r="BB63" s="110" t="str">
        <x:f t="shared" si="347"/>
      </x:c>
      <x:c r="BC63" s="110" t="str">
        <x:f t="shared" si="348"/>
      </x:c>
      <x:c r="BD63" s="110" t="str">
        <x:f t="shared" si="349"/>
      </x:c>
      <x:c r="BE63" s="110" t="str">
        <x:f t="shared" si="350"/>
      </x:c>
      <x:c r="BF63" s="110" t="str">
        <x:f t="shared" si="351"/>
      </x:c>
      <x:c r="BG63" s="110" t="str">
        <x:f t="shared" si="352"/>
      </x:c>
      <x:c r="BH63" s="110" t="str">
        <x:f t="shared" si="353"/>
      </x:c>
      <x:c r="BI63" s="110" t="str">
        <x:f t="shared" si="354"/>
      </x:c>
      <x:c r="BJ63" s="110" t="str">
        <x:f t="shared" si="355"/>
      </x:c>
      <x:c r="BK63" s="110" t="str">
        <x:f t="shared" si="356"/>
      </x:c>
      <x:c r="BL63" s="110" t="str">
        <x:f t="shared" si="357"/>
      </x:c>
      <x:c r="BM63" s="110" t="str">
        <x:f t="shared" si="358"/>
      </x:c>
      <x:c r="BN63" s="110" t="str">
        <x:f t="shared" si="359"/>
      </x:c>
      <x:c r="BO63" s="110" t="str">
        <x:f t="shared" si="360"/>
      </x:c>
      <x:c r="BP63" s="110" t="str">
        <x:f t="shared" si="361"/>
      </x:c>
      <x:c r="BQ63" s="110" t="str">
        <x:f t="shared" si="362"/>
      </x:c>
      <x:c r="BR63" s="110" t="str">
        <x:f t="shared" si="363"/>
      </x:c>
      <x:c r="BS63" s="110" t="str">
        <x:f t="shared" si="364"/>
      </x:c>
      <x:c r="BT63" s="110" t="str">
        <x:f t="shared" si="365"/>
      </x:c>
      <x:c r="BU63" s="110" t="str">
        <x:f t="shared" si="366"/>
      </x:c>
      <x:c r="BV63" s="110" t="str">
        <x:f t="shared" si="367"/>
      </x:c>
      <x:c r="BW63" s="110" t="str">
        <x:f t="shared" si="368"/>
      </x:c>
      <x:c r="BX63" s="110" t="str">
        <x:f t="shared" si="369"/>
      </x:c>
      <x:c r="BY63" s="110" t="str">
        <x:f t="shared" si="370"/>
      </x:c>
      <x:c r="BZ63" s="110" t="str">
        <x:f t="shared" si="371"/>
      </x:c>
      <x:c r="CA63" s="110" t="str">
        <x:f t="shared" si="372"/>
      </x:c>
      <x:c r="CB63" s="110" t="str">
        <x:f t="shared" si="373"/>
      </x:c>
      <x:c r="CC63" s="110" t="str">
        <x:f t="shared" si="374"/>
      </x:c>
      <x:c r="CD63" s="110" t="str">
        <x:f t="shared" si="375"/>
      </x:c>
      <x:c r="CE63" s="110" t="str">
        <x:f t="shared" si="376"/>
      </x:c>
      <x:c r="CF63" s="110" t="str">
        <x:f t="shared" si="377"/>
      </x:c>
      <x:c r="CG63" s="110" t="str">
        <x:f t="shared" si="378"/>
      </x:c>
      <x:c r="CH63" s="110" t="str">
        <x:f t="shared" si="379"/>
      </x:c>
      <x:c r="CI63" s="110" t="str">
        <x:f t="shared" si="380"/>
      </x:c>
      <x:c r="CJ63" s="110" t="str">
        <x:f t="shared" si="381"/>
      </x:c>
      <x:c r="CK63" s="110">
        <x:f t="shared" si="382"/>
        <x:v>15585.937499999996</x:v>
      </x:c>
      <x:c r="CL63" s="110">
        <x:f t="shared" si="383"/>
        <x:v>15585.937499999996</x:v>
      </x:c>
      <x:c r="CM63" s="110">
        <x:f t="shared" si="384"/>
        <x:v>15585.937499999996</x:v>
      </x:c>
      <x:c r="CN63" s="110">
        <x:f t="shared" si="385"/>
        <x:v>15585.937499999996</x:v>
      </x:c>
      <x:c r="CO63" s="110">
        <x:f t="shared" si="386"/>
        <x:v>15585.937499999996</x:v>
      </x:c>
      <x:c r="CP63" s="110">
        <x:f t="shared" si="387"/>
        <x:v>15585.937499999996</x:v>
      </x:c>
      <x:c r="CQ63" s="110">
        <x:f t="shared" si="388"/>
        <x:v>15585.937499999996</x:v>
      </x:c>
      <x:c r="CR63" s="110">
        <x:f t="shared" si="389"/>
        <x:v>15585.937499999996</x:v>
      </x:c>
      <x:c r="CS63" s="110">
        <x:f t="shared" si="390"/>
        <x:v>15585.937499999996</x:v>
      </x:c>
      <x:c r="CT63" s="110">
        <x:f t="shared" si="391"/>
        <x:v>15585.937499999996</x:v>
      </x:c>
      <x:c r="CU63" s="110">
        <x:f t="shared" si="392"/>
        <x:v>15585.937499999996</x:v>
      </x:c>
      <x:c r="CV63" s="110">
        <x:f t="shared" si="393"/>
        <x:v>15585.937499999996</x:v>
      </x:c>
      <x:c r="CW63" s="110">
        <x:f t="shared" si="394"/>
        <x:v>15585.937499999996</x:v>
      </x:c>
      <x:c r="CX63" s="110">
        <x:f t="shared" si="395"/>
        <x:v>15585.937499999996</x:v>
      </x:c>
      <x:c r="CY63" s="110">
        <x:f t="shared" si="396"/>
        <x:v>15585.937499999996</x:v>
      </x:c>
      <x:c r="CZ63" s="110">
        <x:f t="shared" si="397"/>
        <x:v>15585.937499999996</x:v>
      </x:c>
      <x:c r="DA63" s="110" t="str">
        <x:f t="shared" si="398"/>
      </x:c>
      <x:c r="DB63" s="110" t="str">
        <x:f t="shared" si="399"/>
      </x:c>
      <x:c r="DC63" s="110" t="str">
        <x:f t="shared" si="400"/>
      </x:c>
      <x:c r="DD63" s="110" t="str">
        <x:f t="shared" si="401"/>
      </x:c>
      <x:c r="DE63" s="110" t="str">
        <x:f t="shared" si="402"/>
      </x:c>
      <x:c r="DF63" s="110" t="str">
        <x:f t="shared" si="403"/>
      </x:c>
      <x:c r="DG63" s="110" t="str">
        <x:f t="shared" si="404"/>
      </x:c>
      <x:c r="DH63" s="110" t="str">
        <x:f t="shared" si="405"/>
      </x:c>
      <x:c r="DI63" s="110" t="str">
        <x:f t="shared" si="406"/>
      </x:c>
      <x:c r="DJ63" s="110" t="str">
        <x:f t="shared" si="407"/>
      </x:c>
      <x:c r="DK63" s="110" t="str">
        <x:f t="shared" si="408"/>
      </x:c>
      <x:c r="DL63" s="110" t="str">
        <x:f t="shared" si="409"/>
      </x:c>
      <x:c r="DM63" s="110" t="str">
        <x:f t="shared" si="410"/>
      </x:c>
      <x:c r="DN63" s="110" t="str">
        <x:f t="shared" si="411"/>
      </x:c>
      <x:c r="DO63" s="110" t="str">
        <x:f t="shared" si="412"/>
      </x:c>
      <x:c r="DP63" s="110" t="str">
        <x:f t="shared" si="413"/>
      </x:c>
      <x:c r="DQ63" s="110" t="str">
        <x:f t="shared" si="414"/>
      </x:c>
      <x:c r="DR63" s="110" t="str">
        <x:f t="shared" si="415"/>
      </x:c>
      <x:c r="DS63" s="110" t="str">
        <x:f t="shared" si="416"/>
      </x:c>
      <x:c r="DT63" s="110" t="str">
        <x:f t="shared" si="417"/>
      </x:c>
      <x:c r="DU63" s="110" t="str">
        <x:f t="shared" si="418"/>
      </x:c>
      <x:c r="DV63" s="110" t="str">
        <x:f t="shared" si="419"/>
      </x:c>
      <x:c r="DW63" s="110" t="str">
        <x:f t="shared" si="420"/>
      </x:c>
      <x:c r="DX63" s="110" t="str">
        <x:f t="shared" si="421"/>
      </x:c>
      <x:c r="DY63" s="110" t="str">
        <x:f t="shared" si="422"/>
      </x:c>
      <x:c r="DZ63" s="110" t="str">
        <x:f t="shared" si="423"/>
      </x:c>
      <x:c r="EA63" s="110" t="str">
        <x:f t="shared" si="424"/>
      </x:c>
      <x:c r="EB63" s="110" t="str">
        <x:f t="shared" si="425"/>
      </x:c>
      <x:c r="EC63" s="110" t="str">
        <x:f t="shared" si="426"/>
      </x:c>
      <x:c r="ED63" s="110" t="str">
        <x:f t="shared" si="427"/>
      </x:c>
      <x:c r="EE63" s="110" t="str">
        <x:f t="shared" si="428"/>
      </x:c>
      <x:c r="EF63" s="110" t="str">
        <x:f t="shared" si="429"/>
      </x:c>
      <x:c r="EG63" s="110" t="str">
        <x:f t="shared" si="430"/>
      </x:c>
      <x:c r="EH63" s="110" t="str">
        <x:f t="shared" si="431"/>
      </x:c>
      <x:c r="EI63" s="110" t="str">
        <x:f t="shared" si="432"/>
      </x:c>
      <x:c r="EJ63" s="110" t="str">
        <x:f t="shared" si="433"/>
      </x:c>
      <x:c r="EK63" s="110" t="str">
        <x:f t="shared" si="434"/>
      </x:c>
      <x:c r="EL63" s="110" t="str">
        <x:f t="shared" si="435"/>
      </x:c>
      <x:c r="EM63" s="110" t="str">
        <x:f t="shared" si="436"/>
      </x:c>
      <x:c r="EN63" s="110" t="str">
        <x:f t="shared" si="437"/>
      </x:c>
      <x:c r="EO63" s="110" t="str">
        <x:f t="shared" si="438"/>
      </x:c>
      <x:c r="EP63" s="110" t="str">
        <x:f t="shared" si="439"/>
      </x:c>
      <x:c r="EQ63" s="110" t="str">
        <x:f t="shared" si="440"/>
      </x:c>
      <x:c r="ER63" s="110" t="str">
        <x:f t="shared" si="441"/>
      </x:c>
      <x:c r="ES63" s="110" t="str">
        <x:f t="shared" si="442"/>
      </x:c>
      <x:c r="ET63" s="110" t="str">
        <x:f t="shared" si="443"/>
      </x:c>
      <x:c r="EU63" s="110" t="str">
        <x:f t="shared" si="444"/>
      </x:c>
      <x:c r="EV63" s="110" t="str">
        <x:f t="shared" si="445"/>
      </x:c>
      <x:c r="EW63" s="110" t="str">
        <x:f t="shared" si="446"/>
      </x:c>
      <x:c r="EX63" s="110" t="str">
        <x:f t="shared" si="447"/>
      </x:c>
      <x:c r="EY63" s="110" t="str">
        <x:f t="shared" si="448"/>
      </x:c>
      <x:c r="EZ63" s="110" t="str">
        <x:f t="shared" si="449"/>
      </x:c>
      <x:c r="FA63" s="110" t="str">
        <x:f t="shared" si="450"/>
      </x:c>
      <x:c r="FB63" t="n">
        <x:f>'07_Presupuesto'!J59-'14_Parametros'!$B$5+1</x:f>
        <x:v>82</x:v>
      </x:c>
      <x:c r="FC63" t="n">
        <x:f>'07_Presupuesto'!K59-'14_Parametros'!$B$5+1</x:f>
        <x:v>97</x:v>
      </x:c>
      <x:c r="FD63">
        <x:f t="shared" si="451"/>
        <x:v>16</x:v>
      </x:c>
    </x:row>
    <x:row r="64" ht="21" customHeight="1">
      <x:c r="B64" t="str">
        <x:f>'07A_Ppto_Comparado'!K63</x:f>
        <x:v>B.2.8/d)</x:v>
      </x:c>
      <x:c r="C64" t="str">
        <x:f>'07A_Ppto_Comparado'!L63</x:f>
        <x:v>Picaporte de Uñeta</x:v>
      </x:c>
      <x:c r="D64" t="str">
        <x:f>'07A_Ppto_Comparado'!M63</x:f>
        <x:v>UNI</x:v>
      </x:c>
      <x:c r="E64" s="90" t="n">
        <x:f>'07A_Ppto_Comparado'!N63</x:f>
        <x:v>2</x:v>
      </x:c>
      <x:c r="F64" s="90" t="n">
        <x:f>'07A_Ppto_Comparado'!O63</x:f>
        <x:v>9375</x:v>
      </x:c>
      <x:c r="G64" s="90" t="n">
        <x:f>'07A_Ppto_Comparado'!P63</x:f>
        <x:v>18750</x:v>
      </x:c>
      <x:c r="H64" s="90" t="str">
        <x:f t="shared" si="303"/>
      </x:c>
      <x:c r="I64" s="90" t="str">
        <x:f t="shared" si="301"/>
      </x:c>
      <x:c r="J64" s="90" t="str">
        <x:f t="shared" si="302"/>
      </x:c>
      <x:c r="K64" s="90" t="str">
        <x:f t="shared" si="304"/>
      </x:c>
      <x:c r="L64" s="90" t="str">
        <x:f t="shared" si="305"/>
      </x:c>
      <x:c r="M64" s="90" t="str">
        <x:f t="shared" si="306"/>
      </x:c>
      <x:c r="N64" s="90" t="str">
        <x:f t="shared" si="307"/>
      </x:c>
      <x:c r="O64" s="90" t="str">
        <x:f t="shared" si="308"/>
      </x:c>
      <x:c r="P64" s="90" t="str">
        <x:f t="shared" si="309"/>
      </x:c>
      <x:c r="Q64" s="90" t="str">
        <x:f t="shared" si="310"/>
      </x:c>
      <x:c r="R64" s="90" t="str">
        <x:f t="shared" si="311"/>
      </x:c>
      <x:c r="S64" s="90" t="str">
        <x:f t="shared" si="312"/>
      </x:c>
      <x:c r="T64" s="90" t="str">
        <x:f t="shared" si="313"/>
      </x:c>
      <x:c r="U64" s="90" t="str">
        <x:f t="shared" si="314"/>
      </x:c>
      <x:c r="V64" s="90" t="str">
        <x:f t="shared" si="315"/>
      </x:c>
      <x:c r="W64" s="90" t="str">
        <x:f t="shared" si="316"/>
      </x:c>
      <x:c r="X64" s="90" t="str">
        <x:f t="shared" si="317"/>
      </x:c>
      <x:c r="Y64" s="90" t="str">
        <x:f t="shared" si="318"/>
      </x:c>
      <x:c r="Z64" s="90" t="str">
        <x:f t="shared" si="319"/>
      </x:c>
      <x:c r="AA64" s="90" t="str">
        <x:f t="shared" si="320"/>
      </x:c>
      <x:c r="AB64" s="90" t="str">
        <x:f t="shared" si="321"/>
      </x:c>
      <x:c r="AC64" s="90" t="str">
        <x:f t="shared" si="322"/>
      </x:c>
      <x:c r="AD64" s="90" t="str">
        <x:f t="shared" si="323"/>
      </x:c>
      <x:c r="AE64" s="90" t="str">
        <x:f t="shared" si="324"/>
      </x:c>
      <x:c r="AF64" s="90" t="str">
        <x:f t="shared" si="325"/>
      </x:c>
      <x:c r="AG64" s="90" t="str">
        <x:f t="shared" si="326"/>
      </x:c>
      <x:c r="AH64" s="90" t="str">
        <x:f t="shared" si="327"/>
      </x:c>
      <x:c r="AI64" s="90" t="str">
        <x:f t="shared" si="328"/>
      </x:c>
      <x:c r="AJ64" s="90" t="str">
        <x:f t="shared" si="329"/>
      </x:c>
      <x:c r="AK64" s="90" t="str">
        <x:f t="shared" si="330"/>
      </x:c>
      <x:c r="AL64" s="90" t="str">
        <x:f t="shared" si="331"/>
      </x:c>
      <x:c r="AM64" s="90" t="str">
        <x:f t="shared" si="332"/>
      </x:c>
      <x:c r="AN64" s="90" t="str">
        <x:f t="shared" si="333"/>
      </x:c>
      <x:c r="AO64" s="90" t="str">
        <x:f t="shared" si="334"/>
      </x:c>
      <x:c r="AP64" s="90" t="str">
        <x:f t="shared" si="335"/>
      </x:c>
      <x:c r="AQ64" s="90" t="str">
        <x:f t="shared" si="336"/>
      </x:c>
      <x:c r="AR64" s="90" t="str">
        <x:f t="shared" si="337"/>
      </x:c>
      <x:c r="AS64" s="90" t="str">
        <x:f t="shared" si="338"/>
      </x:c>
      <x:c r="AT64" s="90" t="str">
        <x:f t="shared" si="339"/>
      </x:c>
      <x:c r="AU64" s="90" t="str">
        <x:f t="shared" si="340"/>
      </x:c>
      <x:c r="AV64" s="90" t="str">
        <x:f t="shared" si="341"/>
      </x:c>
      <x:c r="AW64" s="90" t="str">
        <x:f t="shared" si="342"/>
      </x:c>
      <x:c r="AX64" s="90" t="str">
        <x:f t="shared" si="343"/>
      </x:c>
      <x:c r="AY64" s="90" t="str">
        <x:f t="shared" si="344"/>
      </x:c>
      <x:c r="AZ64" s="90" t="str">
        <x:f t="shared" si="345"/>
      </x:c>
      <x:c r="BA64" s="90" t="str">
        <x:f t="shared" si="346"/>
      </x:c>
      <x:c r="BB64" s="90" t="str">
        <x:f t="shared" si="347"/>
      </x:c>
      <x:c r="BC64" s="90" t="str">
        <x:f t="shared" si="348"/>
      </x:c>
      <x:c r="BD64" s="90" t="str">
        <x:f t="shared" si="349"/>
      </x:c>
      <x:c r="BE64" s="90" t="str">
        <x:f t="shared" si="350"/>
      </x:c>
      <x:c r="BF64" s="90" t="str">
        <x:f t="shared" si="351"/>
      </x:c>
      <x:c r="BG64" s="90" t="str">
        <x:f t="shared" si="352"/>
      </x:c>
      <x:c r="BH64" s="90" t="str">
        <x:f t="shared" si="353"/>
      </x:c>
      <x:c r="BI64" s="90" t="str">
        <x:f t="shared" si="354"/>
      </x:c>
      <x:c r="BJ64" s="90" t="str">
        <x:f t="shared" si="355"/>
      </x:c>
      <x:c r="BK64" s="90" t="str">
        <x:f t="shared" si="356"/>
      </x:c>
      <x:c r="BL64" s="90" t="str">
        <x:f t="shared" si="357"/>
      </x:c>
      <x:c r="BM64" s="90" t="str">
        <x:f t="shared" si="358"/>
      </x:c>
      <x:c r="BN64" s="90" t="str">
        <x:f t="shared" si="359"/>
      </x:c>
      <x:c r="BO64" s="90" t="str">
        <x:f t="shared" si="360"/>
      </x:c>
      <x:c r="BP64" s="90" t="str">
        <x:f t="shared" si="361"/>
      </x:c>
      <x:c r="BQ64" s="90" t="str">
        <x:f t="shared" si="362"/>
      </x:c>
      <x:c r="BR64" s="90" t="str">
        <x:f t="shared" si="363"/>
      </x:c>
      <x:c r="BS64" s="90" t="str">
        <x:f t="shared" si="364"/>
      </x:c>
      <x:c r="BT64" s="90" t="str">
        <x:f t="shared" si="365"/>
      </x:c>
      <x:c r="BU64" s="90" t="str">
        <x:f t="shared" si="366"/>
      </x:c>
      <x:c r="BV64" s="90" t="str">
        <x:f t="shared" si="367"/>
      </x:c>
      <x:c r="BW64" s="90" t="str">
        <x:f t="shared" si="368"/>
      </x:c>
      <x:c r="BX64" s="90" t="str">
        <x:f t="shared" si="369"/>
      </x:c>
      <x:c r="BY64" s="90" t="str">
        <x:f t="shared" si="370"/>
      </x:c>
      <x:c r="BZ64" s="90" t="str">
        <x:f t="shared" si="371"/>
      </x:c>
      <x:c r="CA64" s="90" t="str">
        <x:f t="shared" si="372"/>
      </x:c>
      <x:c r="CB64" s="90" t="str">
        <x:f t="shared" si="373"/>
      </x:c>
      <x:c r="CC64" s="90" t="str">
        <x:f t="shared" si="374"/>
      </x:c>
      <x:c r="CD64" s="90" t="str">
        <x:f t="shared" si="375"/>
      </x:c>
      <x:c r="CE64" s="90" t="str">
        <x:f t="shared" si="376"/>
      </x:c>
      <x:c r="CF64" s="90" t="str">
        <x:f t="shared" si="377"/>
      </x:c>
      <x:c r="CG64" s="90" t="str">
        <x:f t="shared" si="378"/>
      </x:c>
      <x:c r="CH64" s="90" t="str">
        <x:f t="shared" si="379"/>
      </x:c>
      <x:c r="CI64" s="90" t="str">
        <x:f t="shared" si="380"/>
      </x:c>
      <x:c r="CJ64" s="90" t="str">
        <x:f t="shared" si="381"/>
      </x:c>
      <x:c r="CK64" s="90">
        <x:f t="shared" si="382"/>
        <x:v>1171.875</x:v>
      </x:c>
      <x:c r="CL64" s="90">
        <x:f t="shared" si="383"/>
        <x:v>1171.875</x:v>
      </x:c>
      <x:c r="CM64" s="90">
        <x:f t="shared" si="384"/>
        <x:v>1171.875</x:v>
      </x:c>
      <x:c r="CN64" s="90">
        <x:f t="shared" si="385"/>
        <x:v>1171.875</x:v>
      </x:c>
      <x:c r="CO64" s="90">
        <x:f t="shared" si="386"/>
        <x:v>1171.875</x:v>
      </x:c>
      <x:c r="CP64" s="90">
        <x:f t="shared" si="387"/>
        <x:v>1171.875</x:v>
      </x:c>
      <x:c r="CQ64" s="90">
        <x:f t="shared" si="388"/>
        <x:v>1171.875</x:v>
      </x:c>
      <x:c r="CR64" s="90">
        <x:f t="shared" si="389"/>
        <x:v>1171.875</x:v>
      </x:c>
      <x:c r="CS64" s="90">
        <x:f t="shared" si="390"/>
        <x:v>1171.875</x:v>
      </x:c>
      <x:c r="CT64" s="90">
        <x:f t="shared" si="391"/>
        <x:v>1171.875</x:v>
      </x:c>
      <x:c r="CU64" s="90">
        <x:f t="shared" si="392"/>
        <x:v>1171.875</x:v>
      </x:c>
      <x:c r="CV64" s="90">
        <x:f t="shared" si="393"/>
        <x:v>1171.875</x:v>
      </x:c>
      <x:c r="CW64" s="90">
        <x:f t="shared" si="394"/>
        <x:v>1171.875</x:v>
      </x:c>
      <x:c r="CX64" s="90">
        <x:f t="shared" si="395"/>
        <x:v>1171.875</x:v>
      </x:c>
      <x:c r="CY64" s="90">
        <x:f t="shared" si="396"/>
        <x:v>1171.875</x:v>
      </x:c>
      <x:c r="CZ64" s="90">
        <x:f t="shared" si="397"/>
        <x:v>1171.875</x:v>
      </x:c>
      <x:c r="DA64" s="90" t="str">
        <x:f t="shared" si="398"/>
      </x:c>
      <x:c r="DB64" s="90" t="str">
        <x:f t="shared" si="399"/>
      </x:c>
      <x:c r="DC64" s="90" t="str">
        <x:f t="shared" si="400"/>
      </x:c>
      <x:c r="DD64" s="90" t="str">
        <x:f t="shared" si="401"/>
      </x:c>
      <x:c r="DE64" s="90" t="str">
        <x:f t="shared" si="402"/>
      </x:c>
      <x:c r="DF64" s="90" t="str">
        <x:f t="shared" si="403"/>
      </x:c>
      <x:c r="DG64" s="90" t="str">
        <x:f t="shared" si="404"/>
      </x:c>
      <x:c r="DH64" s="90" t="str">
        <x:f t="shared" si="405"/>
      </x:c>
      <x:c r="DI64" s="90" t="str">
        <x:f t="shared" si="406"/>
      </x:c>
      <x:c r="DJ64" s="90" t="str">
        <x:f t="shared" si="407"/>
      </x:c>
      <x:c r="DK64" s="90" t="str">
        <x:f t="shared" si="408"/>
      </x:c>
      <x:c r="DL64" s="90" t="str">
        <x:f t="shared" si="409"/>
      </x:c>
      <x:c r="DM64" s="90" t="str">
        <x:f t="shared" si="410"/>
      </x:c>
      <x:c r="DN64" s="90" t="str">
        <x:f t="shared" si="411"/>
      </x:c>
      <x:c r="DO64" s="90" t="str">
        <x:f t="shared" si="412"/>
      </x:c>
      <x:c r="DP64" s="90" t="str">
        <x:f t="shared" si="413"/>
      </x:c>
      <x:c r="DQ64" s="90" t="str">
        <x:f t="shared" si="414"/>
      </x:c>
      <x:c r="DR64" s="90" t="str">
        <x:f t="shared" si="415"/>
      </x:c>
      <x:c r="DS64" s="90" t="str">
        <x:f t="shared" si="416"/>
      </x:c>
      <x:c r="DT64" s="90" t="str">
        <x:f t="shared" si="417"/>
      </x:c>
      <x:c r="DU64" s="90" t="str">
        <x:f t="shared" si="418"/>
      </x:c>
      <x:c r="DV64" s="90" t="str">
        <x:f t="shared" si="419"/>
      </x:c>
      <x:c r="DW64" s="90" t="str">
        <x:f t="shared" si="420"/>
      </x:c>
      <x:c r="DX64" s="90" t="str">
        <x:f t="shared" si="421"/>
      </x:c>
      <x:c r="DY64" s="90" t="str">
        <x:f t="shared" si="422"/>
      </x:c>
      <x:c r="DZ64" s="90" t="str">
        <x:f t="shared" si="423"/>
      </x:c>
      <x:c r="EA64" s="90" t="str">
        <x:f t="shared" si="424"/>
      </x:c>
      <x:c r="EB64" s="90" t="str">
        <x:f t="shared" si="425"/>
      </x:c>
      <x:c r="EC64" s="90" t="str">
        <x:f t="shared" si="426"/>
      </x:c>
      <x:c r="ED64" s="90" t="str">
        <x:f t="shared" si="427"/>
      </x:c>
      <x:c r="EE64" s="90" t="str">
        <x:f t="shared" si="428"/>
      </x:c>
      <x:c r="EF64" s="90" t="str">
        <x:f t="shared" si="429"/>
      </x:c>
      <x:c r="EG64" s="90" t="str">
        <x:f t="shared" si="430"/>
      </x:c>
      <x:c r="EH64" s="90" t="str">
        <x:f t="shared" si="431"/>
      </x:c>
      <x:c r="EI64" s="90" t="str">
        <x:f t="shared" si="432"/>
      </x:c>
      <x:c r="EJ64" s="90" t="str">
        <x:f t="shared" si="433"/>
      </x:c>
      <x:c r="EK64" s="90" t="str">
        <x:f t="shared" si="434"/>
      </x:c>
      <x:c r="EL64" s="90" t="str">
        <x:f t="shared" si="435"/>
      </x:c>
      <x:c r="EM64" s="90" t="str">
        <x:f t="shared" si="436"/>
      </x:c>
      <x:c r="EN64" s="90" t="str">
        <x:f t="shared" si="437"/>
      </x:c>
      <x:c r="EO64" s="90" t="str">
        <x:f t="shared" si="438"/>
      </x:c>
      <x:c r="EP64" s="90" t="str">
        <x:f t="shared" si="439"/>
      </x:c>
      <x:c r="EQ64" s="90" t="str">
        <x:f t="shared" si="440"/>
      </x:c>
      <x:c r="ER64" s="90" t="str">
        <x:f t="shared" si="441"/>
      </x:c>
      <x:c r="ES64" s="90" t="str">
        <x:f t="shared" si="442"/>
      </x:c>
      <x:c r="ET64" s="90" t="str">
        <x:f t="shared" si="443"/>
      </x:c>
      <x:c r="EU64" s="90" t="str">
        <x:f t="shared" si="444"/>
      </x:c>
      <x:c r="EV64" s="90" t="str">
        <x:f t="shared" si="445"/>
      </x:c>
      <x:c r="EW64" s="90" t="str">
        <x:f t="shared" si="446"/>
      </x:c>
      <x:c r="EX64" s="90" t="str">
        <x:f t="shared" si="447"/>
      </x:c>
      <x:c r="EY64" s="90" t="str">
        <x:f t="shared" si="448"/>
      </x:c>
      <x:c r="EZ64" s="90" t="str">
        <x:f t="shared" si="449"/>
      </x:c>
      <x:c r="FA64" s="90" t="str">
        <x:f t="shared" si="450"/>
      </x:c>
      <x:c r="FB64" t="n">
        <x:f>'07_Presupuesto'!J60-'14_Parametros'!$B$5+1</x:f>
        <x:v>82</x:v>
      </x:c>
      <x:c r="FC64" t="n">
        <x:f>'07_Presupuesto'!K60-'14_Parametros'!$B$5+1</x:f>
        <x:v>97</x:v>
      </x:c>
      <x:c r="FD64">
        <x:f t="shared" si="451"/>
        <x:v>16</x:v>
      </x:c>
    </x:row>
    <x:row r="65" ht="21" customHeight="1">
      <x:c r="B65" s="109" t="str">
        <x:f>'07A_Ppto_Comparado'!K64</x:f>
        <x:v>B.2.9.1</x:v>
      </x:c>
      <x:c r="C65" s="109" t="str">
        <x:f>'07A_Ppto_Comparado'!L64</x:f>
        <x:v>Ventanas Con Marco De Aluminio Blanco</x:v>
      </x:c>
      <x:c r="D65" s="109" t="str">
        <x:f>'07A_Ppto_Comparado'!M64</x:f>
        <x:v>M2</x:v>
      </x:c>
      <x:c r="E65" s="110" t="n">
        <x:f>'07A_Ppto_Comparado'!N64</x:f>
        <x:v>15</x:v>
      </x:c>
      <x:c r="F65" s="110" t="n">
        <x:f>'07A_Ppto_Comparado'!O64</x:f>
        <x:v>181249.99999999997</x:v>
      </x:c>
      <x:c r="G65" s="110" t="n">
        <x:f>'07A_Ppto_Comparado'!P64</x:f>
        <x:v>2718749.9999999995</x:v>
      </x:c>
      <x:c r="H65" s="110" t="str">
        <x:f t="shared" si="303"/>
      </x:c>
      <x:c r="I65" s="110" t="str">
        <x:f t="shared" si="301"/>
      </x:c>
      <x:c r="J65" s="110" t="str">
        <x:f t="shared" si="302"/>
      </x:c>
      <x:c r="K65" s="110" t="str">
        <x:f t="shared" si="304"/>
      </x:c>
      <x:c r="L65" s="110" t="str">
        <x:f t="shared" si="305"/>
      </x:c>
      <x:c r="M65" s="110" t="str">
        <x:f t="shared" si="306"/>
      </x:c>
      <x:c r="N65" s="110" t="str">
        <x:f t="shared" si="307"/>
      </x:c>
      <x:c r="O65" s="110" t="str">
        <x:f t="shared" si="308"/>
      </x:c>
      <x:c r="P65" s="110" t="str">
        <x:f t="shared" si="309"/>
      </x:c>
      <x:c r="Q65" s="110" t="str">
        <x:f t="shared" si="310"/>
      </x:c>
      <x:c r="R65" s="110" t="str">
        <x:f t="shared" si="311"/>
      </x:c>
      <x:c r="S65" s="110" t="str">
        <x:f t="shared" si="312"/>
      </x:c>
      <x:c r="T65" s="110" t="str">
        <x:f t="shared" si="313"/>
      </x:c>
      <x:c r="U65" s="110" t="str">
        <x:f t="shared" si="314"/>
      </x:c>
      <x:c r="V65" s="110" t="str">
        <x:f t="shared" si="315"/>
      </x:c>
      <x:c r="W65" s="110" t="str">
        <x:f t="shared" si="316"/>
      </x:c>
      <x:c r="X65" s="110" t="str">
        <x:f t="shared" si="317"/>
      </x:c>
      <x:c r="Y65" s="110" t="str">
        <x:f t="shared" si="318"/>
      </x:c>
      <x:c r="Z65" s="110" t="str">
        <x:f t="shared" si="319"/>
      </x:c>
      <x:c r="AA65" s="110" t="str">
        <x:f t="shared" si="320"/>
      </x:c>
      <x:c r="AB65" s="110" t="str">
        <x:f t="shared" si="321"/>
      </x:c>
      <x:c r="AC65" s="110" t="str">
        <x:f t="shared" si="322"/>
      </x:c>
      <x:c r="AD65" s="110" t="str">
        <x:f t="shared" si="323"/>
      </x:c>
      <x:c r="AE65" s="110" t="str">
        <x:f t="shared" si="324"/>
      </x:c>
      <x:c r="AF65" s="110" t="str">
        <x:f t="shared" si="325"/>
      </x:c>
      <x:c r="AG65" s="110" t="str">
        <x:f t="shared" si="326"/>
      </x:c>
      <x:c r="AH65" s="110" t="str">
        <x:f t="shared" si="327"/>
      </x:c>
      <x:c r="AI65" s="110" t="str">
        <x:f t="shared" si="328"/>
      </x:c>
      <x:c r="AJ65" s="110" t="str">
        <x:f t="shared" si="329"/>
      </x:c>
      <x:c r="AK65" s="110" t="str">
        <x:f t="shared" si="330"/>
      </x:c>
      <x:c r="AL65" s="110" t="str">
        <x:f t="shared" si="331"/>
      </x:c>
      <x:c r="AM65" s="110" t="str">
        <x:f t="shared" si="332"/>
      </x:c>
      <x:c r="AN65" s="110" t="str">
        <x:f t="shared" si="333"/>
      </x:c>
      <x:c r="AO65" s="110" t="str">
        <x:f t="shared" si="334"/>
      </x:c>
      <x:c r="AP65" s="110" t="str">
        <x:f t="shared" si="335"/>
      </x:c>
      <x:c r="AQ65" s="110" t="str">
        <x:f t="shared" si="336"/>
      </x:c>
      <x:c r="AR65" s="110" t="str">
        <x:f t="shared" si="337"/>
      </x:c>
      <x:c r="AS65" s="110" t="str">
        <x:f t="shared" si="338"/>
      </x:c>
      <x:c r="AT65" s="110" t="str">
        <x:f t="shared" si="339"/>
      </x:c>
      <x:c r="AU65" s="110" t="str">
        <x:f t="shared" si="340"/>
      </x:c>
      <x:c r="AV65" s="110" t="str">
        <x:f t="shared" si="341"/>
      </x:c>
      <x:c r="AW65" s="110" t="str">
        <x:f t="shared" si="342"/>
      </x:c>
      <x:c r="AX65" s="110" t="str">
        <x:f t="shared" si="343"/>
      </x:c>
      <x:c r="AY65" s="110" t="str">
        <x:f t="shared" si="344"/>
      </x:c>
      <x:c r="AZ65" s="110" t="str">
        <x:f t="shared" si="345"/>
      </x:c>
      <x:c r="BA65" s="110" t="str">
        <x:f t="shared" si="346"/>
      </x:c>
      <x:c r="BB65" s="110" t="str">
        <x:f t="shared" si="347"/>
      </x:c>
      <x:c r="BC65" s="110" t="str">
        <x:f t="shared" si="348"/>
      </x:c>
      <x:c r="BD65" s="110" t="str">
        <x:f t="shared" si="349"/>
      </x:c>
      <x:c r="BE65" s="110" t="str">
        <x:f t="shared" si="350"/>
      </x:c>
      <x:c r="BF65" s="110" t="str">
        <x:f t="shared" si="351"/>
      </x:c>
      <x:c r="BG65" s="110" t="str">
        <x:f t="shared" si="352"/>
      </x:c>
      <x:c r="BH65" s="110" t="str">
        <x:f t="shared" si="353"/>
      </x:c>
      <x:c r="BI65" s="110" t="str">
        <x:f t="shared" si="354"/>
      </x:c>
      <x:c r="BJ65" s="110" t="str">
        <x:f t="shared" si="355"/>
      </x:c>
      <x:c r="BK65" s="110" t="str">
        <x:f t="shared" si="356"/>
      </x:c>
      <x:c r="BL65" s="110" t="str">
        <x:f t="shared" si="357"/>
      </x:c>
      <x:c r="BM65" s="110" t="str">
        <x:f t="shared" si="358"/>
      </x:c>
      <x:c r="BN65" s="110" t="str">
        <x:f t="shared" si="359"/>
      </x:c>
      <x:c r="BO65" s="110" t="str">
        <x:f t="shared" si="360"/>
      </x:c>
      <x:c r="BP65" s="110" t="str">
        <x:f t="shared" si="361"/>
      </x:c>
      <x:c r="BQ65" s="110" t="str">
        <x:f t="shared" si="362"/>
      </x:c>
      <x:c r="BR65" s="110" t="str">
        <x:f t="shared" si="363"/>
      </x:c>
      <x:c r="BS65" s="110" t="str">
        <x:f t="shared" si="364"/>
      </x:c>
      <x:c r="BT65" s="110" t="str">
        <x:f t="shared" si="365"/>
      </x:c>
      <x:c r="BU65" s="110" t="str">
        <x:f t="shared" si="366"/>
      </x:c>
      <x:c r="BV65" s="110" t="str">
        <x:f t="shared" si="367"/>
      </x:c>
      <x:c r="BW65" s="110" t="str">
        <x:f t="shared" si="368"/>
      </x:c>
      <x:c r="BX65" s="110" t="str">
        <x:f t="shared" si="369"/>
      </x:c>
      <x:c r="BY65" s="110" t="str">
        <x:f t="shared" si="370"/>
      </x:c>
      <x:c r="BZ65" s="110" t="str">
        <x:f t="shared" si="371"/>
      </x:c>
      <x:c r="CA65" s="110" t="str">
        <x:f t="shared" si="372"/>
      </x:c>
      <x:c r="CB65" s="110" t="str">
        <x:f t="shared" si="373"/>
      </x:c>
      <x:c r="CC65" s="110" t="str">
        <x:f t="shared" si="374"/>
      </x:c>
      <x:c r="CD65" s="110" t="str">
        <x:f t="shared" si="375"/>
      </x:c>
      <x:c r="CE65" s="110" t="str">
        <x:f t="shared" si="376"/>
      </x:c>
      <x:c r="CF65" s="110" t="str">
        <x:f t="shared" si="377"/>
      </x:c>
      <x:c r="CG65" s="110" t="str">
        <x:f t="shared" si="378"/>
      </x:c>
      <x:c r="CH65" s="110" t="str">
        <x:f t="shared" si="379"/>
      </x:c>
      <x:c r="CI65" s="110" t="str">
        <x:f t="shared" si="380"/>
      </x:c>
      <x:c r="CJ65" s="110" t="str">
        <x:f t="shared" si="381"/>
      </x:c>
      <x:c r="CK65" s="110">
        <x:f t="shared" si="382"/>
        <x:v>169921.87499999997</x:v>
      </x:c>
      <x:c r="CL65" s="110">
        <x:f t="shared" si="383"/>
        <x:v>169921.87499999997</x:v>
      </x:c>
      <x:c r="CM65" s="110">
        <x:f t="shared" si="384"/>
        <x:v>169921.87499999997</x:v>
      </x:c>
      <x:c r="CN65" s="110">
        <x:f t="shared" si="385"/>
        <x:v>169921.87499999997</x:v>
      </x:c>
      <x:c r="CO65" s="110">
        <x:f t="shared" si="386"/>
        <x:v>169921.87499999997</x:v>
      </x:c>
      <x:c r="CP65" s="110">
        <x:f t="shared" si="387"/>
        <x:v>169921.87499999997</x:v>
      </x:c>
      <x:c r="CQ65" s="110">
        <x:f t="shared" si="388"/>
        <x:v>169921.87499999997</x:v>
      </x:c>
      <x:c r="CR65" s="110">
        <x:f t="shared" si="389"/>
        <x:v>169921.87499999997</x:v>
      </x:c>
      <x:c r="CS65" s="110">
        <x:f t="shared" si="390"/>
        <x:v>169921.87499999997</x:v>
      </x:c>
      <x:c r="CT65" s="110">
        <x:f t="shared" si="391"/>
        <x:v>169921.87499999997</x:v>
      </x:c>
      <x:c r="CU65" s="110">
        <x:f t="shared" si="392"/>
        <x:v>169921.87499999997</x:v>
      </x:c>
      <x:c r="CV65" s="110">
        <x:f t="shared" si="393"/>
        <x:v>169921.87499999997</x:v>
      </x:c>
      <x:c r="CW65" s="110">
        <x:f t="shared" si="394"/>
        <x:v>169921.87499999997</x:v>
      </x:c>
      <x:c r="CX65" s="110">
        <x:f t="shared" si="395"/>
        <x:v>169921.87499999997</x:v>
      </x:c>
      <x:c r="CY65" s="110">
        <x:f t="shared" si="396"/>
        <x:v>169921.87499999997</x:v>
      </x:c>
      <x:c r="CZ65" s="110">
        <x:f t="shared" si="397"/>
        <x:v>169921.87499999997</x:v>
      </x:c>
      <x:c r="DA65" s="110" t="str">
        <x:f t="shared" si="398"/>
      </x:c>
      <x:c r="DB65" s="110" t="str">
        <x:f t="shared" si="399"/>
      </x:c>
      <x:c r="DC65" s="110" t="str">
        <x:f t="shared" si="400"/>
      </x:c>
      <x:c r="DD65" s="110" t="str">
        <x:f t="shared" si="401"/>
      </x:c>
      <x:c r="DE65" s="110" t="str">
        <x:f t="shared" si="402"/>
      </x:c>
      <x:c r="DF65" s="110" t="str">
        <x:f t="shared" si="403"/>
      </x:c>
      <x:c r="DG65" s="110" t="str">
        <x:f t="shared" si="404"/>
      </x:c>
      <x:c r="DH65" s="110" t="str">
        <x:f t="shared" si="405"/>
      </x:c>
      <x:c r="DI65" s="110" t="str">
        <x:f t="shared" si="406"/>
      </x:c>
      <x:c r="DJ65" s="110" t="str">
        <x:f t="shared" si="407"/>
      </x:c>
      <x:c r="DK65" s="110" t="str">
        <x:f t="shared" si="408"/>
      </x:c>
      <x:c r="DL65" s="110" t="str">
        <x:f t="shared" si="409"/>
      </x:c>
      <x:c r="DM65" s="110" t="str">
        <x:f t="shared" si="410"/>
      </x:c>
      <x:c r="DN65" s="110" t="str">
        <x:f t="shared" si="411"/>
      </x:c>
      <x:c r="DO65" s="110" t="str">
        <x:f t="shared" si="412"/>
      </x:c>
      <x:c r="DP65" s="110" t="str">
        <x:f t="shared" si="413"/>
      </x:c>
      <x:c r="DQ65" s="110" t="str">
        <x:f t="shared" si="414"/>
      </x:c>
      <x:c r="DR65" s="110" t="str">
        <x:f t="shared" si="415"/>
      </x:c>
      <x:c r="DS65" s="110" t="str">
        <x:f t="shared" si="416"/>
      </x:c>
      <x:c r="DT65" s="110" t="str">
        <x:f t="shared" si="417"/>
      </x:c>
      <x:c r="DU65" s="110" t="str">
        <x:f t="shared" si="418"/>
      </x:c>
      <x:c r="DV65" s="110" t="str">
        <x:f t="shared" si="419"/>
      </x:c>
      <x:c r="DW65" s="110" t="str">
        <x:f t="shared" si="420"/>
      </x:c>
      <x:c r="DX65" s="110" t="str">
        <x:f t="shared" si="421"/>
      </x:c>
      <x:c r="DY65" s="110" t="str">
        <x:f t="shared" si="422"/>
      </x:c>
      <x:c r="DZ65" s="110" t="str">
        <x:f t="shared" si="423"/>
      </x:c>
      <x:c r="EA65" s="110" t="str">
        <x:f t="shared" si="424"/>
      </x:c>
      <x:c r="EB65" s="110" t="str">
        <x:f t="shared" si="425"/>
      </x:c>
      <x:c r="EC65" s="110" t="str">
        <x:f t="shared" si="426"/>
      </x:c>
      <x:c r="ED65" s="110" t="str">
        <x:f t="shared" si="427"/>
      </x:c>
      <x:c r="EE65" s="110" t="str">
        <x:f t="shared" si="428"/>
      </x:c>
      <x:c r="EF65" s="110" t="str">
        <x:f t="shared" si="429"/>
      </x:c>
      <x:c r="EG65" s="110" t="str">
        <x:f t="shared" si="430"/>
      </x:c>
      <x:c r="EH65" s="110" t="str">
        <x:f t="shared" si="431"/>
      </x:c>
      <x:c r="EI65" s="110" t="str">
        <x:f t="shared" si="432"/>
      </x:c>
      <x:c r="EJ65" s="110" t="str">
        <x:f t="shared" si="433"/>
      </x:c>
      <x:c r="EK65" s="110" t="str">
        <x:f t="shared" si="434"/>
      </x:c>
      <x:c r="EL65" s="110" t="str">
        <x:f t="shared" si="435"/>
      </x:c>
      <x:c r="EM65" s="110" t="str">
        <x:f t="shared" si="436"/>
      </x:c>
      <x:c r="EN65" s="110" t="str">
        <x:f t="shared" si="437"/>
      </x:c>
      <x:c r="EO65" s="110" t="str">
        <x:f t="shared" si="438"/>
      </x:c>
      <x:c r="EP65" s="110" t="str">
        <x:f t="shared" si="439"/>
      </x:c>
      <x:c r="EQ65" s="110" t="str">
        <x:f t="shared" si="440"/>
      </x:c>
      <x:c r="ER65" s="110" t="str">
        <x:f t="shared" si="441"/>
      </x:c>
      <x:c r="ES65" s="110" t="str">
        <x:f t="shared" si="442"/>
      </x:c>
      <x:c r="ET65" s="110" t="str">
        <x:f t="shared" si="443"/>
      </x:c>
      <x:c r="EU65" s="110" t="str">
        <x:f t="shared" si="444"/>
      </x:c>
      <x:c r="EV65" s="110" t="str">
        <x:f t="shared" si="445"/>
      </x:c>
      <x:c r="EW65" s="110" t="str">
        <x:f t="shared" si="446"/>
      </x:c>
      <x:c r="EX65" s="110" t="str">
        <x:f t="shared" si="447"/>
      </x:c>
      <x:c r="EY65" s="110" t="str">
        <x:f t="shared" si="448"/>
      </x:c>
      <x:c r="EZ65" s="110" t="str">
        <x:f t="shared" si="449"/>
      </x:c>
      <x:c r="FA65" s="110" t="str">
        <x:f t="shared" si="450"/>
      </x:c>
      <x:c r="FB65" t="n">
        <x:f>'07_Presupuesto'!J61-'14_Parametros'!$B$5+1</x:f>
        <x:v>82</x:v>
      </x:c>
      <x:c r="FC65" t="n">
        <x:f>'07_Presupuesto'!K61-'14_Parametros'!$B$5+1</x:f>
        <x:v>97</x:v>
      </x:c>
      <x:c r="FD65">
        <x:f t="shared" si="451"/>
        <x:v>16</x:v>
      </x:c>
    </x:row>
    <x:row r="66" ht="21" customHeight="1">
      <x:c r="B66" t="str">
        <x:f>'07A_Ppto_Comparado'!K65</x:f>
        <x:v>B.2.9.2</x:v>
      </x:c>
      <x:c r="C66" t="str">
        <x:f>'07A_Ppto_Comparado'!L65</x:f>
        <x:v>Quincallería</x:v>
      </x:c>
      <x:c r="D66" t="str">
        <x:f>'07A_Ppto_Comparado'!M65</x:f>
        <x:v>UNI</x:v>
      </x:c>
      <x:c r="E66" s="90" t="n">
        <x:f>'07A_Ppto_Comparado'!N65</x:f>
        <x:v>1</x:v>
      </x:c>
      <x:c r="F66" s="90" t="n">
        <x:f>'07A_Ppto_Comparado'!O65</x:f>
        <x:v>156249.99999999997</x:v>
      </x:c>
      <x:c r="G66" s="90" t="n">
        <x:f>'07A_Ppto_Comparado'!P65</x:f>
        <x:v>156249.99999999997</x:v>
      </x:c>
      <x:c r="H66" s="90" t="str">
        <x:f t="shared" si="303"/>
      </x:c>
      <x:c r="I66" s="90" t="str">
        <x:f t="shared" si="301"/>
      </x:c>
      <x:c r="J66" s="90" t="str">
        <x:f t="shared" si="302"/>
      </x:c>
      <x:c r="K66" s="90" t="str">
        <x:f t="shared" si="304"/>
      </x:c>
      <x:c r="L66" s="90" t="str">
        <x:f t="shared" si="305"/>
      </x:c>
      <x:c r="M66" s="90" t="str">
        <x:f t="shared" si="306"/>
      </x:c>
      <x:c r="N66" s="90" t="str">
        <x:f t="shared" si="307"/>
      </x:c>
      <x:c r="O66" s="90" t="str">
        <x:f t="shared" si="308"/>
      </x:c>
      <x:c r="P66" s="90" t="str">
        <x:f t="shared" si="309"/>
      </x:c>
      <x:c r="Q66" s="90" t="str">
        <x:f t="shared" si="310"/>
      </x:c>
      <x:c r="R66" s="90" t="str">
        <x:f t="shared" si="311"/>
      </x:c>
      <x:c r="S66" s="90" t="str">
        <x:f t="shared" si="312"/>
      </x:c>
      <x:c r="T66" s="90" t="str">
        <x:f t="shared" si="313"/>
      </x:c>
      <x:c r="U66" s="90" t="str">
        <x:f t="shared" si="314"/>
      </x:c>
      <x:c r="V66" s="90" t="str">
        <x:f t="shared" si="315"/>
      </x:c>
      <x:c r="W66" s="90" t="str">
        <x:f t="shared" si="316"/>
      </x:c>
      <x:c r="X66" s="90" t="str">
        <x:f t="shared" si="317"/>
      </x:c>
      <x:c r="Y66" s="90" t="str">
        <x:f t="shared" si="318"/>
      </x:c>
      <x:c r="Z66" s="90" t="str">
        <x:f t="shared" si="319"/>
      </x:c>
      <x:c r="AA66" s="90" t="str">
        <x:f t="shared" si="320"/>
      </x:c>
      <x:c r="AB66" s="90" t="str">
        <x:f t="shared" si="321"/>
      </x:c>
      <x:c r="AC66" s="90" t="str">
        <x:f t="shared" si="322"/>
      </x:c>
      <x:c r="AD66" s="90" t="str">
        <x:f t="shared" si="323"/>
      </x:c>
      <x:c r="AE66" s="90" t="str">
        <x:f t="shared" si="324"/>
      </x:c>
      <x:c r="AF66" s="90" t="str">
        <x:f t="shared" si="325"/>
      </x:c>
      <x:c r="AG66" s="90" t="str">
        <x:f t="shared" si="326"/>
      </x:c>
      <x:c r="AH66" s="90" t="str">
        <x:f t="shared" si="327"/>
      </x:c>
      <x:c r="AI66" s="90" t="str">
        <x:f t="shared" si="328"/>
      </x:c>
      <x:c r="AJ66" s="90" t="str">
        <x:f t="shared" si="329"/>
      </x:c>
      <x:c r="AK66" s="90" t="str">
        <x:f t="shared" si="330"/>
      </x:c>
      <x:c r="AL66" s="90" t="str">
        <x:f t="shared" si="331"/>
      </x:c>
      <x:c r="AM66" s="90" t="str">
        <x:f t="shared" si="332"/>
      </x:c>
      <x:c r="AN66" s="90" t="str">
        <x:f t="shared" si="333"/>
      </x:c>
      <x:c r="AO66" s="90" t="str">
        <x:f t="shared" si="334"/>
      </x:c>
      <x:c r="AP66" s="90" t="str">
        <x:f t="shared" si="335"/>
      </x:c>
      <x:c r="AQ66" s="90" t="str">
        <x:f t="shared" si="336"/>
      </x:c>
      <x:c r="AR66" s="90" t="str">
        <x:f t="shared" si="337"/>
      </x:c>
      <x:c r="AS66" s="90" t="str">
        <x:f t="shared" si="338"/>
      </x:c>
      <x:c r="AT66" s="90" t="str">
        <x:f t="shared" si="339"/>
      </x:c>
      <x:c r="AU66" s="90" t="str">
        <x:f t="shared" si="340"/>
      </x:c>
      <x:c r="AV66" s="90" t="str">
        <x:f t="shared" si="341"/>
      </x:c>
      <x:c r="AW66" s="90" t="str">
        <x:f t="shared" si="342"/>
      </x:c>
      <x:c r="AX66" s="90" t="str">
        <x:f t="shared" si="343"/>
      </x:c>
      <x:c r="AY66" s="90" t="str">
        <x:f t="shared" si="344"/>
      </x:c>
      <x:c r="AZ66" s="90" t="str">
        <x:f t="shared" si="345"/>
      </x:c>
      <x:c r="BA66" s="90" t="str">
        <x:f t="shared" si="346"/>
      </x:c>
      <x:c r="BB66" s="90" t="str">
        <x:f t="shared" si="347"/>
      </x:c>
      <x:c r="BC66" s="90" t="str">
        <x:f t="shared" si="348"/>
      </x:c>
      <x:c r="BD66" s="90" t="str">
        <x:f t="shared" si="349"/>
      </x:c>
      <x:c r="BE66" s="90" t="str">
        <x:f t="shared" si="350"/>
      </x:c>
      <x:c r="BF66" s="90" t="str">
        <x:f t="shared" si="351"/>
      </x:c>
      <x:c r="BG66" s="90" t="str">
        <x:f t="shared" si="352"/>
      </x:c>
      <x:c r="BH66" s="90" t="str">
        <x:f t="shared" si="353"/>
      </x:c>
      <x:c r="BI66" s="90" t="str">
        <x:f t="shared" si="354"/>
      </x:c>
      <x:c r="BJ66" s="90" t="str">
        <x:f t="shared" si="355"/>
      </x:c>
      <x:c r="BK66" s="90" t="str">
        <x:f t="shared" si="356"/>
      </x:c>
      <x:c r="BL66" s="90" t="str">
        <x:f t="shared" si="357"/>
      </x:c>
      <x:c r="BM66" s="90" t="str">
        <x:f t="shared" si="358"/>
      </x:c>
      <x:c r="BN66" s="90" t="str">
        <x:f t="shared" si="359"/>
      </x:c>
      <x:c r="BO66" s="90" t="str">
        <x:f t="shared" si="360"/>
      </x:c>
      <x:c r="BP66" s="90" t="str">
        <x:f t="shared" si="361"/>
      </x:c>
      <x:c r="BQ66" s="90" t="str">
        <x:f t="shared" si="362"/>
      </x:c>
      <x:c r="BR66" s="90" t="str">
        <x:f t="shared" si="363"/>
      </x:c>
      <x:c r="BS66" s="90" t="str">
        <x:f t="shared" si="364"/>
      </x:c>
      <x:c r="BT66" s="90" t="str">
        <x:f t="shared" si="365"/>
      </x:c>
      <x:c r="BU66" s="90" t="str">
        <x:f t="shared" si="366"/>
      </x:c>
      <x:c r="BV66" s="90" t="str">
        <x:f t="shared" si="367"/>
      </x:c>
      <x:c r="BW66" s="90" t="str">
        <x:f t="shared" si="368"/>
      </x:c>
      <x:c r="BX66" s="90" t="str">
        <x:f t="shared" si="369"/>
      </x:c>
      <x:c r="BY66" s="90" t="str">
        <x:f t="shared" si="370"/>
      </x:c>
      <x:c r="BZ66" s="90" t="str">
        <x:f t="shared" si="371"/>
      </x:c>
      <x:c r="CA66" s="90" t="str">
        <x:f t="shared" si="372"/>
      </x:c>
      <x:c r="CB66" s="90" t="str">
        <x:f t="shared" si="373"/>
      </x:c>
      <x:c r="CC66" s="90" t="str">
        <x:f t="shared" si="374"/>
      </x:c>
      <x:c r="CD66" s="90" t="str">
        <x:f t="shared" si="375"/>
      </x:c>
      <x:c r="CE66" s="90" t="str">
        <x:f t="shared" si="376"/>
      </x:c>
      <x:c r="CF66" s="90" t="str">
        <x:f t="shared" si="377"/>
      </x:c>
      <x:c r="CG66" s="90" t="str">
        <x:f t="shared" si="378"/>
      </x:c>
      <x:c r="CH66" s="90" t="str">
        <x:f t="shared" si="379"/>
      </x:c>
      <x:c r="CI66" s="90" t="str">
        <x:f t="shared" si="380"/>
      </x:c>
      <x:c r="CJ66" s="90" t="str">
        <x:f t="shared" si="381"/>
      </x:c>
      <x:c r="CK66" s="90">
        <x:f t="shared" si="382"/>
        <x:v>9765.6249999999982</x:v>
      </x:c>
      <x:c r="CL66" s="90">
        <x:f t="shared" si="383"/>
        <x:v>9765.6249999999982</x:v>
      </x:c>
      <x:c r="CM66" s="90">
        <x:f t="shared" si="384"/>
        <x:v>9765.6249999999982</x:v>
      </x:c>
      <x:c r="CN66" s="90">
        <x:f t="shared" si="385"/>
        <x:v>9765.6249999999982</x:v>
      </x:c>
      <x:c r="CO66" s="90">
        <x:f t="shared" si="386"/>
        <x:v>9765.6249999999982</x:v>
      </x:c>
      <x:c r="CP66" s="90">
        <x:f t="shared" si="387"/>
        <x:v>9765.6249999999982</x:v>
      </x:c>
      <x:c r="CQ66" s="90">
        <x:f t="shared" si="388"/>
        <x:v>9765.6249999999982</x:v>
      </x:c>
      <x:c r="CR66" s="90">
        <x:f t="shared" si="389"/>
        <x:v>9765.6249999999982</x:v>
      </x:c>
      <x:c r="CS66" s="90">
        <x:f t="shared" si="390"/>
        <x:v>9765.6249999999982</x:v>
      </x:c>
      <x:c r="CT66" s="90">
        <x:f t="shared" si="391"/>
        <x:v>9765.6249999999982</x:v>
      </x:c>
      <x:c r="CU66" s="90">
        <x:f t="shared" si="392"/>
        <x:v>9765.6249999999982</x:v>
      </x:c>
      <x:c r="CV66" s="90">
        <x:f t="shared" si="393"/>
        <x:v>9765.6249999999982</x:v>
      </x:c>
      <x:c r="CW66" s="90">
        <x:f t="shared" si="394"/>
        <x:v>9765.6249999999982</x:v>
      </x:c>
      <x:c r="CX66" s="90">
        <x:f t="shared" si="395"/>
        <x:v>9765.6249999999982</x:v>
      </x:c>
      <x:c r="CY66" s="90">
        <x:f t="shared" si="396"/>
        <x:v>9765.6249999999982</x:v>
      </x:c>
      <x:c r="CZ66" s="90">
        <x:f t="shared" si="397"/>
        <x:v>9765.6249999999982</x:v>
      </x:c>
      <x:c r="DA66" s="90" t="str">
        <x:f t="shared" si="398"/>
      </x:c>
      <x:c r="DB66" s="90" t="str">
        <x:f t="shared" si="399"/>
      </x:c>
      <x:c r="DC66" s="90" t="str">
        <x:f t="shared" si="400"/>
      </x:c>
      <x:c r="DD66" s="90" t="str">
        <x:f t="shared" si="401"/>
      </x:c>
      <x:c r="DE66" s="90" t="str">
        <x:f t="shared" si="402"/>
      </x:c>
      <x:c r="DF66" s="90" t="str">
        <x:f t="shared" si="403"/>
      </x:c>
      <x:c r="DG66" s="90" t="str">
        <x:f t="shared" si="404"/>
      </x:c>
      <x:c r="DH66" s="90" t="str">
        <x:f t="shared" si="405"/>
      </x:c>
      <x:c r="DI66" s="90" t="str">
        <x:f t="shared" si="406"/>
      </x:c>
      <x:c r="DJ66" s="90" t="str">
        <x:f t="shared" si="407"/>
      </x:c>
      <x:c r="DK66" s="90" t="str">
        <x:f t="shared" si="408"/>
      </x:c>
      <x:c r="DL66" s="90" t="str">
        <x:f t="shared" si="409"/>
      </x:c>
      <x:c r="DM66" s="90" t="str">
        <x:f t="shared" si="410"/>
      </x:c>
      <x:c r="DN66" s="90" t="str">
        <x:f t="shared" si="411"/>
      </x:c>
      <x:c r="DO66" s="90" t="str">
        <x:f t="shared" si="412"/>
      </x:c>
      <x:c r="DP66" s="90" t="str">
        <x:f t="shared" si="413"/>
      </x:c>
      <x:c r="DQ66" s="90" t="str">
        <x:f t="shared" si="414"/>
      </x:c>
      <x:c r="DR66" s="90" t="str">
        <x:f t="shared" si="415"/>
      </x:c>
      <x:c r="DS66" s="90" t="str">
        <x:f t="shared" si="416"/>
      </x:c>
      <x:c r="DT66" s="90" t="str">
        <x:f t="shared" si="417"/>
      </x:c>
      <x:c r="DU66" s="90" t="str">
        <x:f t="shared" si="418"/>
      </x:c>
      <x:c r="DV66" s="90" t="str">
        <x:f t="shared" si="419"/>
      </x:c>
      <x:c r="DW66" s="90" t="str">
        <x:f t="shared" si="420"/>
      </x:c>
      <x:c r="DX66" s="90" t="str">
        <x:f t="shared" si="421"/>
      </x:c>
      <x:c r="DY66" s="90" t="str">
        <x:f t="shared" si="422"/>
      </x:c>
      <x:c r="DZ66" s="90" t="str">
        <x:f t="shared" si="423"/>
      </x:c>
      <x:c r="EA66" s="90" t="str">
        <x:f t="shared" si="424"/>
      </x:c>
      <x:c r="EB66" s="90" t="str">
        <x:f t="shared" si="425"/>
      </x:c>
      <x:c r="EC66" s="90" t="str">
        <x:f t="shared" si="426"/>
      </x:c>
      <x:c r="ED66" s="90" t="str">
        <x:f t="shared" si="427"/>
      </x:c>
      <x:c r="EE66" s="90" t="str">
        <x:f t="shared" si="428"/>
      </x:c>
      <x:c r="EF66" s="90" t="str">
        <x:f t="shared" si="429"/>
      </x:c>
      <x:c r="EG66" s="90" t="str">
        <x:f t="shared" si="430"/>
      </x:c>
      <x:c r="EH66" s="90" t="str">
        <x:f t="shared" si="431"/>
      </x:c>
      <x:c r="EI66" s="90" t="str">
        <x:f t="shared" si="432"/>
      </x:c>
      <x:c r="EJ66" s="90" t="str">
        <x:f t="shared" si="433"/>
      </x:c>
      <x:c r="EK66" s="90" t="str">
        <x:f t="shared" si="434"/>
      </x:c>
      <x:c r="EL66" s="90" t="str">
        <x:f t="shared" si="435"/>
      </x:c>
      <x:c r="EM66" s="90" t="str">
        <x:f t="shared" si="436"/>
      </x:c>
      <x:c r="EN66" s="90" t="str">
        <x:f t="shared" si="437"/>
      </x:c>
      <x:c r="EO66" s="90" t="str">
        <x:f t="shared" si="438"/>
      </x:c>
      <x:c r="EP66" s="90" t="str">
        <x:f t="shared" si="439"/>
      </x:c>
      <x:c r="EQ66" s="90" t="str">
        <x:f t="shared" si="440"/>
      </x:c>
      <x:c r="ER66" s="90" t="str">
        <x:f t="shared" si="441"/>
      </x:c>
      <x:c r="ES66" s="90" t="str">
        <x:f t="shared" si="442"/>
      </x:c>
      <x:c r="ET66" s="90" t="str">
        <x:f t="shared" si="443"/>
      </x:c>
      <x:c r="EU66" s="90" t="str">
        <x:f t="shared" si="444"/>
      </x:c>
      <x:c r="EV66" s="90" t="str">
        <x:f t="shared" si="445"/>
      </x:c>
      <x:c r="EW66" s="90" t="str">
        <x:f t="shared" si="446"/>
      </x:c>
      <x:c r="EX66" s="90" t="str">
        <x:f t="shared" si="447"/>
      </x:c>
      <x:c r="EY66" s="90" t="str">
        <x:f t="shared" si="448"/>
      </x:c>
      <x:c r="EZ66" s="90" t="str">
        <x:f t="shared" si="449"/>
      </x:c>
      <x:c r="FA66" s="90" t="str">
        <x:f t="shared" si="450"/>
      </x:c>
      <x:c r="FB66" t="n">
        <x:f>'07_Presupuesto'!J62-'14_Parametros'!$B$5+1</x:f>
        <x:v>82</x:v>
      </x:c>
      <x:c r="FC66" t="n">
        <x:f>'07_Presupuesto'!K62-'14_Parametros'!$B$5+1</x:f>
        <x:v>97</x:v>
      </x:c>
      <x:c r="FD66">
        <x:f t="shared" si="451"/>
        <x:v>16</x:v>
      </x:c>
    </x:row>
    <x:row r="67" ht="21" customHeight="1">
      <x:c r="B67" s="109" t="str">
        <x:f>'07A_Ppto_Comparado'!K66</x:f>
        <x:v>B.2.10</x:v>
      </x:c>
      <x:c r="C67" s="109" t="str">
        <x:f>'07A_Ppto_Comparado'!L66</x:f>
        <x:v>PROTECCIONES METALICAS TIPO QUEBRAVISTA</x:v>
      </x:c>
      <x:c r="D67" s="109" t="str">
        <x:f>'07A_Ppto_Comparado'!M66</x:f>
        <x:v>M2</x:v>
      </x:c>
      <x:c r="E67" s="110" t="n">
        <x:f>'07A_Ppto_Comparado'!N66</x:f>
        <x:v>15</x:v>
      </x:c>
      <x:c r="F67" s="110" t="n">
        <x:f>'07A_Ppto_Comparado'!O66</x:f>
        <x:v>121250</x:v>
      </x:c>
      <x:c r="G67" s="110" t="n">
        <x:f>'07A_Ppto_Comparado'!P66</x:f>
        <x:v>1818750</x:v>
      </x:c>
      <x:c r="H67" s="110" t="str">
        <x:f t="shared" si="303"/>
      </x:c>
      <x:c r="I67" s="110" t="str">
        <x:f t="shared" si="301"/>
      </x:c>
      <x:c r="J67" s="110" t="str">
        <x:f t="shared" si="302"/>
      </x:c>
      <x:c r="K67" s="110" t="str">
        <x:f t="shared" si="304"/>
      </x:c>
      <x:c r="L67" s="110" t="str">
        <x:f t="shared" si="305"/>
      </x:c>
      <x:c r="M67" s="110" t="str">
        <x:f t="shared" si="306"/>
      </x:c>
      <x:c r="N67" s="110" t="str">
        <x:f t="shared" si="307"/>
      </x:c>
      <x:c r="O67" s="110" t="str">
        <x:f t="shared" si="308"/>
      </x:c>
      <x:c r="P67" s="110" t="str">
        <x:f t="shared" si="309"/>
      </x:c>
      <x:c r="Q67" s="110" t="str">
        <x:f t="shared" si="310"/>
      </x:c>
      <x:c r="R67" s="110" t="str">
        <x:f t="shared" si="311"/>
      </x:c>
      <x:c r="S67" s="110" t="str">
        <x:f t="shared" si="312"/>
      </x:c>
      <x:c r="T67" s="110" t="str">
        <x:f t="shared" si="313"/>
      </x:c>
      <x:c r="U67" s="110" t="str">
        <x:f t="shared" si="314"/>
      </x:c>
      <x:c r="V67" s="110" t="str">
        <x:f t="shared" si="315"/>
      </x:c>
      <x:c r="W67" s="110" t="str">
        <x:f t="shared" si="316"/>
      </x:c>
      <x:c r="X67" s="110" t="str">
        <x:f t="shared" si="317"/>
      </x:c>
      <x:c r="Y67" s="110" t="str">
        <x:f t="shared" si="318"/>
      </x:c>
      <x:c r="Z67" s="110" t="str">
        <x:f t="shared" si="319"/>
      </x:c>
      <x:c r="AA67" s="110" t="str">
        <x:f t="shared" si="320"/>
      </x:c>
      <x:c r="AB67" s="110" t="str">
        <x:f t="shared" si="321"/>
      </x:c>
      <x:c r="AC67" s="110" t="str">
        <x:f t="shared" si="322"/>
      </x:c>
      <x:c r="AD67" s="110" t="str">
        <x:f t="shared" si="323"/>
      </x:c>
      <x:c r="AE67" s="110" t="str">
        <x:f t="shared" si="324"/>
      </x:c>
      <x:c r="AF67" s="110" t="str">
        <x:f t="shared" si="325"/>
      </x:c>
      <x:c r="AG67" s="110" t="str">
        <x:f t="shared" si="326"/>
      </x:c>
      <x:c r="AH67" s="110" t="str">
        <x:f t="shared" si="327"/>
      </x:c>
      <x:c r="AI67" s="110" t="str">
        <x:f t="shared" si="328"/>
      </x:c>
      <x:c r="AJ67" s="110" t="str">
        <x:f t="shared" si="329"/>
      </x:c>
      <x:c r="AK67" s="110" t="str">
        <x:f t="shared" si="330"/>
      </x:c>
      <x:c r="AL67" s="110" t="str">
        <x:f t="shared" si="331"/>
      </x:c>
      <x:c r="AM67" s="110" t="str">
        <x:f t="shared" si="332"/>
      </x:c>
      <x:c r="AN67" s="110" t="str">
        <x:f t="shared" si="333"/>
      </x:c>
      <x:c r="AO67" s="110" t="str">
        <x:f t="shared" si="334"/>
      </x:c>
      <x:c r="AP67" s="110" t="str">
        <x:f t="shared" si="335"/>
      </x:c>
      <x:c r="AQ67" s="110" t="str">
        <x:f t="shared" si="336"/>
      </x:c>
      <x:c r="AR67" s="110" t="str">
        <x:f t="shared" si="337"/>
      </x:c>
      <x:c r="AS67" s="110" t="str">
        <x:f t="shared" si="338"/>
      </x:c>
      <x:c r="AT67" s="110" t="str">
        <x:f t="shared" si="339"/>
      </x:c>
      <x:c r="AU67" s="110" t="str">
        <x:f t="shared" si="340"/>
      </x:c>
      <x:c r="AV67" s="110" t="str">
        <x:f t="shared" si="341"/>
      </x:c>
      <x:c r="AW67" s="110" t="str">
        <x:f t="shared" si="342"/>
      </x:c>
      <x:c r="AX67" s="110" t="str">
        <x:f t="shared" si="343"/>
      </x:c>
      <x:c r="AY67" s="110" t="str">
        <x:f t="shared" si="344"/>
      </x:c>
      <x:c r="AZ67" s="110" t="str">
        <x:f t="shared" si="345"/>
      </x:c>
      <x:c r="BA67" s="110" t="str">
        <x:f t="shared" si="346"/>
      </x:c>
      <x:c r="BB67" s="110" t="str">
        <x:f t="shared" si="347"/>
      </x:c>
      <x:c r="BC67" s="110" t="str">
        <x:f t="shared" si="348"/>
      </x:c>
      <x:c r="BD67" s="110" t="str">
        <x:f t="shared" si="349"/>
      </x:c>
      <x:c r="BE67" s="110" t="str">
        <x:f t="shared" si="350"/>
      </x:c>
      <x:c r="BF67" s="110" t="str">
        <x:f t="shared" si="351"/>
      </x:c>
      <x:c r="BG67" s="110" t="str">
        <x:f t="shared" si="352"/>
      </x:c>
      <x:c r="BH67" s="110" t="str">
        <x:f t="shared" si="353"/>
      </x:c>
      <x:c r="BI67" s="110" t="str">
        <x:f t="shared" si="354"/>
      </x:c>
      <x:c r="BJ67" s="110" t="str">
        <x:f t="shared" si="355"/>
      </x:c>
      <x:c r="BK67" s="110" t="str">
        <x:f t="shared" si="356"/>
      </x:c>
      <x:c r="BL67" s="110" t="str">
        <x:f t="shared" si="357"/>
      </x:c>
      <x:c r="BM67" s="110" t="str">
        <x:f t="shared" si="358"/>
      </x:c>
      <x:c r="BN67" s="110" t="str">
        <x:f t="shared" si="359"/>
      </x:c>
      <x:c r="BO67" s="110" t="str">
        <x:f t="shared" si="360"/>
      </x:c>
      <x:c r="BP67" s="110" t="str">
        <x:f t="shared" si="361"/>
      </x:c>
      <x:c r="BQ67" s="110" t="str">
        <x:f t="shared" si="362"/>
      </x:c>
      <x:c r="BR67" s="110" t="str">
        <x:f t="shared" si="363"/>
      </x:c>
      <x:c r="BS67" s="110" t="str">
        <x:f t="shared" si="364"/>
      </x:c>
      <x:c r="BT67" s="110" t="str">
        <x:f t="shared" si="365"/>
      </x:c>
      <x:c r="BU67" s="110" t="str">
        <x:f t="shared" si="366"/>
      </x:c>
      <x:c r="BV67" s="110" t="str">
        <x:f t="shared" si="367"/>
      </x:c>
      <x:c r="BW67" s="110" t="str">
        <x:f t="shared" si="368"/>
      </x:c>
      <x:c r="BX67" s="110" t="str">
        <x:f t="shared" si="369"/>
      </x:c>
      <x:c r="BY67" s="110" t="str">
        <x:f t="shared" si="370"/>
      </x:c>
      <x:c r="BZ67" s="110" t="str">
        <x:f t="shared" si="371"/>
      </x:c>
      <x:c r="CA67" s="110" t="str">
        <x:f t="shared" si="372"/>
      </x:c>
      <x:c r="CB67" s="110" t="str">
        <x:f t="shared" si="373"/>
      </x:c>
      <x:c r="CC67" s="110" t="str">
        <x:f t="shared" si="374"/>
      </x:c>
      <x:c r="CD67" s="110" t="str">
        <x:f t="shared" si="375"/>
      </x:c>
      <x:c r="CE67" s="110" t="str">
        <x:f t="shared" si="376"/>
      </x:c>
      <x:c r="CF67" s="110" t="str">
        <x:f t="shared" si="377"/>
      </x:c>
      <x:c r="CG67" s="110" t="str">
        <x:f t="shared" si="378"/>
      </x:c>
      <x:c r="CH67" s="110" t="str">
        <x:f t="shared" si="379"/>
      </x:c>
      <x:c r="CI67" s="110" t="str">
        <x:f t="shared" si="380"/>
      </x:c>
      <x:c r="CJ67" s="110" t="str">
        <x:f t="shared" si="381"/>
      </x:c>
      <x:c r="CK67" s="110">
        <x:f t="shared" si="382"/>
        <x:v>113671.875</x:v>
      </x:c>
      <x:c r="CL67" s="110">
        <x:f t="shared" si="383"/>
        <x:v>113671.875</x:v>
      </x:c>
      <x:c r="CM67" s="110">
        <x:f t="shared" si="384"/>
        <x:v>113671.875</x:v>
      </x:c>
      <x:c r="CN67" s="110">
        <x:f t="shared" si="385"/>
        <x:v>113671.875</x:v>
      </x:c>
      <x:c r="CO67" s="110">
        <x:f t="shared" si="386"/>
        <x:v>113671.875</x:v>
      </x:c>
      <x:c r="CP67" s="110">
        <x:f t="shared" si="387"/>
        <x:v>113671.875</x:v>
      </x:c>
      <x:c r="CQ67" s="110">
        <x:f t="shared" si="388"/>
        <x:v>113671.875</x:v>
      </x:c>
      <x:c r="CR67" s="110">
        <x:f t="shared" si="389"/>
        <x:v>113671.875</x:v>
      </x:c>
      <x:c r="CS67" s="110">
        <x:f t="shared" si="390"/>
        <x:v>113671.875</x:v>
      </x:c>
      <x:c r="CT67" s="110">
        <x:f t="shared" si="391"/>
        <x:v>113671.875</x:v>
      </x:c>
      <x:c r="CU67" s="110">
        <x:f t="shared" si="392"/>
        <x:v>113671.875</x:v>
      </x:c>
      <x:c r="CV67" s="110">
        <x:f t="shared" si="393"/>
        <x:v>113671.875</x:v>
      </x:c>
      <x:c r="CW67" s="110">
        <x:f t="shared" si="394"/>
        <x:v>113671.875</x:v>
      </x:c>
      <x:c r="CX67" s="110">
        <x:f t="shared" si="395"/>
        <x:v>113671.875</x:v>
      </x:c>
      <x:c r="CY67" s="110">
        <x:f t="shared" si="396"/>
        <x:v>113671.875</x:v>
      </x:c>
      <x:c r="CZ67" s="110">
        <x:f t="shared" si="397"/>
        <x:v>113671.875</x:v>
      </x:c>
      <x:c r="DA67" s="110" t="str">
        <x:f t="shared" si="398"/>
      </x:c>
      <x:c r="DB67" s="110" t="str">
        <x:f t="shared" si="399"/>
      </x:c>
      <x:c r="DC67" s="110" t="str">
        <x:f t="shared" si="400"/>
      </x:c>
      <x:c r="DD67" s="110" t="str">
        <x:f t="shared" si="401"/>
      </x:c>
      <x:c r="DE67" s="110" t="str">
        <x:f t="shared" si="402"/>
      </x:c>
      <x:c r="DF67" s="110" t="str">
        <x:f t="shared" si="403"/>
      </x:c>
      <x:c r="DG67" s="110" t="str">
        <x:f t="shared" si="404"/>
      </x:c>
      <x:c r="DH67" s="110" t="str">
        <x:f t="shared" si="405"/>
      </x:c>
      <x:c r="DI67" s="110" t="str">
        <x:f t="shared" si="406"/>
      </x:c>
      <x:c r="DJ67" s="110" t="str">
        <x:f t="shared" si="407"/>
      </x:c>
      <x:c r="DK67" s="110" t="str">
        <x:f t="shared" si="408"/>
      </x:c>
      <x:c r="DL67" s="110" t="str">
        <x:f t="shared" si="409"/>
      </x:c>
      <x:c r="DM67" s="110" t="str">
        <x:f t="shared" si="410"/>
      </x:c>
      <x:c r="DN67" s="110" t="str">
        <x:f t="shared" si="411"/>
      </x:c>
      <x:c r="DO67" s="110" t="str">
        <x:f t="shared" si="412"/>
      </x:c>
      <x:c r="DP67" s="110" t="str">
        <x:f t="shared" si="413"/>
      </x:c>
      <x:c r="DQ67" s="110" t="str">
        <x:f t="shared" si="414"/>
      </x:c>
      <x:c r="DR67" s="110" t="str">
        <x:f t="shared" si="415"/>
      </x:c>
      <x:c r="DS67" s="110" t="str">
        <x:f t="shared" si="416"/>
      </x:c>
      <x:c r="DT67" s="110" t="str">
        <x:f t="shared" si="417"/>
      </x:c>
      <x:c r="DU67" s="110" t="str">
        <x:f t="shared" si="418"/>
      </x:c>
      <x:c r="DV67" s="110" t="str">
        <x:f t="shared" si="419"/>
      </x:c>
      <x:c r="DW67" s="110" t="str">
        <x:f t="shared" si="420"/>
      </x:c>
      <x:c r="DX67" s="110" t="str">
        <x:f t="shared" si="421"/>
      </x:c>
      <x:c r="DY67" s="110" t="str">
        <x:f t="shared" si="422"/>
      </x:c>
      <x:c r="DZ67" s="110" t="str">
        <x:f t="shared" si="423"/>
      </x:c>
      <x:c r="EA67" s="110" t="str">
        <x:f t="shared" si="424"/>
      </x:c>
      <x:c r="EB67" s="110" t="str">
        <x:f t="shared" si="425"/>
      </x:c>
      <x:c r="EC67" s="110" t="str">
        <x:f t="shared" si="426"/>
      </x:c>
      <x:c r="ED67" s="110" t="str">
        <x:f t="shared" si="427"/>
      </x:c>
      <x:c r="EE67" s="110" t="str">
        <x:f t="shared" si="428"/>
      </x:c>
      <x:c r="EF67" s="110" t="str">
        <x:f t="shared" si="429"/>
      </x:c>
      <x:c r="EG67" s="110" t="str">
        <x:f t="shared" si="430"/>
      </x:c>
      <x:c r="EH67" s="110" t="str">
        <x:f t="shared" si="431"/>
      </x:c>
      <x:c r="EI67" s="110" t="str">
        <x:f t="shared" si="432"/>
      </x:c>
      <x:c r="EJ67" s="110" t="str">
        <x:f t="shared" si="433"/>
      </x:c>
      <x:c r="EK67" s="110" t="str">
        <x:f t="shared" si="434"/>
      </x:c>
      <x:c r="EL67" s="110" t="str">
        <x:f t="shared" si="435"/>
      </x:c>
      <x:c r="EM67" s="110" t="str">
        <x:f t="shared" si="436"/>
      </x:c>
      <x:c r="EN67" s="110" t="str">
        <x:f t="shared" si="437"/>
      </x:c>
      <x:c r="EO67" s="110" t="str">
        <x:f t="shared" si="438"/>
      </x:c>
      <x:c r="EP67" s="110" t="str">
        <x:f t="shared" si="439"/>
      </x:c>
      <x:c r="EQ67" s="110" t="str">
        <x:f t="shared" si="440"/>
      </x:c>
      <x:c r="ER67" s="110" t="str">
        <x:f t="shared" si="441"/>
      </x:c>
      <x:c r="ES67" s="110" t="str">
        <x:f t="shared" si="442"/>
      </x:c>
      <x:c r="ET67" s="110" t="str">
        <x:f t="shared" si="443"/>
      </x:c>
      <x:c r="EU67" s="110" t="str">
        <x:f t="shared" si="444"/>
      </x:c>
      <x:c r="EV67" s="110" t="str">
        <x:f t="shared" si="445"/>
      </x:c>
      <x:c r="EW67" s="110" t="str">
        <x:f t="shared" si="446"/>
      </x:c>
      <x:c r="EX67" s="110" t="str">
        <x:f t="shared" si="447"/>
      </x:c>
      <x:c r="EY67" s="110" t="str">
        <x:f t="shared" si="448"/>
      </x:c>
      <x:c r="EZ67" s="110" t="str">
        <x:f t="shared" si="449"/>
      </x:c>
      <x:c r="FA67" s="110" t="str">
        <x:f t="shared" si="450"/>
      </x:c>
      <x:c r="FB67" t="n">
        <x:f>'07_Presupuesto'!J63-'14_Parametros'!$B$5+1</x:f>
        <x:v>82</x:v>
      </x:c>
      <x:c r="FC67" t="n">
        <x:f>'07_Presupuesto'!K63-'14_Parametros'!$B$5+1</x:f>
        <x:v>97</x:v>
      </x:c>
      <x:c r="FD67">
        <x:f t="shared" si="451"/>
        <x:v>16</x:v>
      </x:c>
    </x:row>
    <x:row r="68" ht="21" customHeight="1">
      <x:c r="B68" t="str">
        <x:f>'07A_Ppto_Comparado'!K67</x:f>
        <x:v>B.2.11</x:v>
      </x:c>
      <x:c r="C68" t="str">
        <x:f>'07A_Ppto_Comparado'!L67</x:f>
        <x:v>CORNISAS</x:v>
      </x:c>
      <x:c r="D68" t="str">
        <x:f>'07A_Ppto_Comparado'!M67</x:f>
        <x:v>ML</x:v>
      </x:c>
      <x:c r="E68" s="90" t="n">
        <x:f>'07A_Ppto_Comparado'!N67</x:f>
        <x:v>78.3</x:v>
      </x:c>
      <x:c r="F68" s="90" t="n">
        <x:f>'07A_Ppto_Comparado'!O67</x:f>
        <x:v>6500</x:v>
      </x:c>
      <x:c r="G68" s="90" t="n">
        <x:f>'07A_Ppto_Comparado'!P67</x:f>
        <x:v>508950</x:v>
      </x:c>
      <x:c r="H68" s="90" t="str">
        <x:f t="shared" si="303"/>
      </x:c>
      <x:c r="I68" s="90" t="str">
        <x:f t="shared" si="301"/>
      </x:c>
      <x:c r="J68" s="90" t="str">
        <x:f t="shared" si="302"/>
      </x:c>
      <x:c r="K68" s="90" t="str">
        <x:f t="shared" si="304"/>
      </x:c>
      <x:c r="L68" s="90" t="str">
        <x:f t="shared" si="305"/>
      </x:c>
      <x:c r="M68" s="90" t="str">
        <x:f t="shared" si="306"/>
      </x:c>
      <x:c r="N68" s="90" t="str">
        <x:f t="shared" si="307"/>
      </x:c>
      <x:c r="O68" s="90" t="str">
        <x:f t="shared" si="308"/>
      </x:c>
      <x:c r="P68" s="90" t="str">
        <x:f t="shared" si="309"/>
      </x:c>
      <x:c r="Q68" s="90" t="str">
        <x:f t="shared" si="310"/>
      </x:c>
      <x:c r="R68" s="90" t="str">
        <x:f t="shared" si="311"/>
      </x:c>
      <x:c r="S68" s="90" t="str">
        <x:f t="shared" si="312"/>
      </x:c>
      <x:c r="T68" s="90" t="str">
        <x:f t="shared" si="313"/>
      </x:c>
      <x:c r="U68" s="90" t="str">
        <x:f t="shared" si="314"/>
      </x:c>
      <x:c r="V68" s="90" t="str">
        <x:f t="shared" si="315"/>
      </x:c>
      <x:c r="W68" s="90" t="str">
        <x:f t="shared" si="316"/>
      </x:c>
      <x:c r="X68" s="90" t="str">
        <x:f t="shared" si="317"/>
      </x:c>
      <x:c r="Y68" s="90" t="str">
        <x:f t="shared" si="318"/>
      </x:c>
      <x:c r="Z68" s="90" t="str">
        <x:f t="shared" si="319"/>
      </x:c>
      <x:c r="AA68" s="90" t="str">
        <x:f t="shared" si="320"/>
      </x:c>
      <x:c r="AB68" s="90" t="str">
        <x:f t="shared" si="321"/>
      </x:c>
      <x:c r="AC68" s="90" t="str">
        <x:f t="shared" si="322"/>
      </x:c>
      <x:c r="AD68" s="90" t="str">
        <x:f t="shared" si="323"/>
      </x:c>
      <x:c r="AE68" s="90" t="str">
        <x:f t="shared" si="324"/>
      </x:c>
      <x:c r="AF68" s="90" t="str">
        <x:f t="shared" si="325"/>
      </x:c>
      <x:c r="AG68" s="90" t="str">
        <x:f t="shared" si="326"/>
      </x:c>
      <x:c r="AH68" s="90" t="str">
        <x:f t="shared" si="327"/>
      </x:c>
      <x:c r="AI68" s="90" t="str">
        <x:f t="shared" si="328"/>
      </x:c>
      <x:c r="AJ68" s="90" t="str">
        <x:f t="shared" si="329"/>
      </x:c>
      <x:c r="AK68" s="90" t="str">
        <x:f t="shared" si="330"/>
      </x:c>
      <x:c r="AL68" s="90" t="str">
        <x:f t="shared" si="331"/>
      </x:c>
      <x:c r="AM68" s="90" t="str">
        <x:f t="shared" si="332"/>
      </x:c>
      <x:c r="AN68" s="90" t="str">
        <x:f t="shared" si="333"/>
      </x:c>
      <x:c r="AO68" s="90" t="str">
        <x:f t="shared" si="334"/>
      </x:c>
      <x:c r="AP68" s="90" t="str">
        <x:f t="shared" si="335"/>
      </x:c>
      <x:c r="AQ68" s="90" t="str">
        <x:f t="shared" si="336"/>
      </x:c>
      <x:c r="AR68" s="90" t="str">
        <x:f t="shared" si="337"/>
      </x:c>
      <x:c r="AS68" s="90" t="str">
        <x:f t="shared" si="338"/>
      </x:c>
      <x:c r="AT68" s="90" t="str">
        <x:f t="shared" si="339"/>
      </x:c>
      <x:c r="AU68" s="90" t="str">
        <x:f t="shared" si="340"/>
      </x:c>
      <x:c r="AV68" s="90" t="str">
        <x:f t="shared" si="341"/>
      </x:c>
      <x:c r="AW68" s="90" t="str">
        <x:f t="shared" si="342"/>
      </x:c>
      <x:c r="AX68" s="90" t="str">
        <x:f t="shared" si="343"/>
      </x:c>
      <x:c r="AY68" s="90" t="str">
        <x:f t="shared" si="344"/>
      </x:c>
      <x:c r="AZ68" s="90" t="str">
        <x:f t="shared" si="345"/>
      </x:c>
      <x:c r="BA68" s="90" t="str">
        <x:f t="shared" si="346"/>
      </x:c>
      <x:c r="BB68" s="90" t="str">
        <x:f t="shared" si="347"/>
      </x:c>
      <x:c r="BC68" s="90" t="str">
        <x:f t="shared" si="348"/>
      </x:c>
      <x:c r="BD68" s="90" t="str">
        <x:f t="shared" si="349"/>
      </x:c>
      <x:c r="BE68" s="90" t="str">
        <x:f t="shared" si="350"/>
      </x:c>
      <x:c r="BF68" s="90" t="str">
        <x:f t="shared" si="351"/>
      </x:c>
      <x:c r="BG68" s="90" t="str">
        <x:f t="shared" si="352"/>
      </x:c>
      <x:c r="BH68" s="90" t="str">
        <x:f t="shared" si="353"/>
      </x:c>
      <x:c r="BI68" s="90" t="str">
        <x:f t="shared" si="354"/>
      </x:c>
      <x:c r="BJ68" s="90" t="str">
        <x:f t="shared" si="355"/>
      </x:c>
      <x:c r="BK68" s="90" t="str">
        <x:f t="shared" si="356"/>
      </x:c>
      <x:c r="BL68" s="90" t="str">
        <x:f t="shared" si="357"/>
      </x:c>
      <x:c r="BM68" s="90" t="str">
        <x:f t="shared" si="358"/>
      </x:c>
      <x:c r="BN68" s="90" t="str">
        <x:f t="shared" si="359"/>
      </x:c>
      <x:c r="BO68" s="90" t="str">
        <x:f t="shared" si="360"/>
      </x:c>
      <x:c r="BP68" s="90" t="str">
        <x:f t="shared" si="361"/>
      </x:c>
      <x:c r="BQ68" s="90" t="str">
        <x:f t="shared" si="362"/>
      </x:c>
      <x:c r="BR68" s="90" t="str">
        <x:f t="shared" si="363"/>
      </x:c>
      <x:c r="BS68" s="90" t="str">
        <x:f t="shared" si="364"/>
      </x:c>
      <x:c r="BT68" s="90" t="str">
        <x:f t="shared" si="365"/>
      </x:c>
      <x:c r="BU68" s="90" t="str">
        <x:f t="shared" si="366"/>
      </x:c>
      <x:c r="BV68" s="90" t="str">
        <x:f t="shared" si="367"/>
      </x:c>
      <x:c r="BW68" s="90" t="str">
        <x:f t="shared" si="368"/>
      </x:c>
      <x:c r="BX68" s="90" t="str">
        <x:f t="shared" si="369"/>
      </x:c>
      <x:c r="BY68" s="90" t="str">
        <x:f t="shared" si="370"/>
      </x:c>
      <x:c r="BZ68" s="90" t="str">
        <x:f t="shared" si="371"/>
      </x:c>
      <x:c r="CA68" s="90" t="str">
        <x:f t="shared" si="372"/>
      </x:c>
      <x:c r="CB68" s="90" t="str">
        <x:f t="shared" si="373"/>
      </x:c>
      <x:c r="CC68" s="90" t="str">
        <x:f t="shared" si="374"/>
      </x:c>
      <x:c r="CD68" s="90" t="str">
        <x:f t="shared" si="375"/>
      </x:c>
      <x:c r="CE68" s="90" t="str">
        <x:f t="shared" si="376"/>
      </x:c>
      <x:c r="CF68" s="90" t="str">
        <x:f t="shared" si="377"/>
      </x:c>
      <x:c r="CG68" s="90" t="str">
        <x:f t="shared" si="378"/>
      </x:c>
      <x:c r="CH68" s="90" t="str">
        <x:f t="shared" si="379"/>
      </x:c>
      <x:c r="CI68" s="90" t="str">
        <x:f t="shared" si="380"/>
      </x:c>
      <x:c r="CJ68" s="90" t="str">
        <x:f t="shared" si="381"/>
      </x:c>
      <x:c r="CK68" s="90" t="str">
        <x:f t="shared" si="382"/>
      </x:c>
      <x:c r="CL68" s="90" t="str">
        <x:f t="shared" si="383"/>
      </x:c>
      <x:c r="CM68" s="90" t="str">
        <x:f t="shared" si="384"/>
      </x:c>
      <x:c r="CN68" s="90" t="str">
        <x:f t="shared" si="385"/>
      </x:c>
      <x:c r="CO68" s="90" t="str">
        <x:f t="shared" si="386"/>
      </x:c>
      <x:c r="CP68" s="90" t="str">
        <x:f t="shared" si="387"/>
      </x:c>
      <x:c r="CQ68" s="90" t="str">
        <x:f t="shared" si="388"/>
      </x:c>
      <x:c r="CR68" s="90" t="str">
        <x:f t="shared" si="389"/>
      </x:c>
      <x:c r="CS68" s="90" t="str">
        <x:f t="shared" si="390"/>
      </x:c>
      <x:c r="CT68" s="90" t="str">
        <x:f t="shared" si="391"/>
      </x:c>
      <x:c r="CU68" s="90" t="str">
        <x:f t="shared" si="392"/>
      </x:c>
      <x:c r="CV68" s="90" t="str">
        <x:f t="shared" si="393"/>
      </x:c>
      <x:c r="CW68" s="90" t="str">
        <x:f t="shared" si="394"/>
      </x:c>
      <x:c r="CX68" s="90" t="str">
        <x:f t="shared" si="395"/>
      </x:c>
      <x:c r="CY68" s="90" t="str">
        <x:f t="shared" si="396"/>
      </x:c>
      <x:c r="CZ68" s="90" t="str">
        <x:f t="shared" si="397"/>
      </x:c>
      <x:c r="DA68" s="90" t="str">
        <x:f t="shared" si="398"/>
      </x:c>
      <x:c r="DB68" s="90" t="str">
        <x:f t="shared" si="399"/>
      </x:c>
      <x:c r="DC68" s="90" t="str">
        <x:f t="shared" si="400"/>
      </x:c>
      <x:c r="DD68" s="90" t="str">
        <x:f t="shared" si="401"/>
      </x:c>
      <x:c r="DE68" s="90" t="str">
        <x:f t="shared" si="402"/>
      </x:c>
      <x:c r="DF68" s="90" t="str">
        <x:f t="shared" si="403"/>
      </x:c>
      <x:c r="DG68" s="90" t="str">
        <x:f t="shared" si="404"/>
      </x:c>
      <x:c r="DH68" s="90" t="str">
        <x:f t="shared" si="405"/>
      </x:c>
      <x:c r="DI68" s="90" t="str">
        <x:f t="shared" si="406"/>
      </x:c>
      <x:c r="DJ68" s="90" t="str">
        <x:f t="shared" si="407"/>
      </x:c>
      <x:c r="DK68" s="90" t="str">
        <x:f t="shared" si="408"/>
      </x:c>
      <x:c r="DL68" s="90" t="str">
        <x:f t="shared" si="409"/>
      </x:c>
      <x:c r="DM68" s="90" t="str">
        <x:f t="shared" si="410"/>
      </x:c>
      <x:c r="DN68" s="90" t="str">
        <x:f t="shared" si="411"/>
      </x:c>
      <x:c r="DO68" s="90">
        <x:f t="shared" si="412"/>
        <x:v>42412.5</x:v>
      </x:c>
      <x:c r="DP68" s="90">
        <x:f t="shared" si="413"/>
        <x:v>42412.5</x:v>
      </x:c>
      <x:c r="DQ68" s="90">
        <x:f t="shared" si="414"/>
        <x:v>42412.5</x:v>
      </x:c>
      <x:c r="DR68" s="90">
        <x:f t="shared" si="415"/>
        <x:v>42412.5</x:v>
      </x:c>
      <x:c r="DS68" s="90">
        <x:f t="shared" si="416"/>
        <x:v>42412.5</x:v>
      </x:c>
      <x:c r="DT68" s="90">
        <x:f t="shared" si="417"/>
        <x:v>42412.5</x:v>
      </x:c>
      <x:c r="DU68" s="90">
        <x:f t="shared" si="418"/>
        <x:v>42412.5</x:v>
      </x:c>
      <x:c r="DV68" s="90">
        <x:f t="shared" si="419"/>
        <x:v>42412.5</x:v>
      </x:c>
      <x:c r="DW68" s="90">
        <x:f t="shared" si="420"/>
        <x:v>42412.5</x:v>
      </x:c>
      <x:c r="DX68" s="90">
        <x:f t="shared" si="421"/>
        <x:v>42412.5</x:v>
      </x:c>
      <x:c r="DY68" s="90">
        <x:f t="shared" si="422"/>
        <x:v>42412.5</x:v>
      </x:c>
      <x:c r="DZ68" s="90">
        <x:f t="shared" si="423"/>
        <x:v>42412.5</x:v>
      </x:c>
      <x:c r="EA68" s="90" t="str">
        <x:f t="shared" si="424"/>
      </x:c>
      <x:c r="EB68" s="90" t="str">
        <x:f t="shared" si="425"/>
      </x:c>
      <x:c r="EC68" s="90" t="str">
        <x:f t="shared" si="426"/>
      </x:c>
      <x:c r="ED68" s="90" t="str">
        <x:f t="shared" si="427"/>
      </x:c>
      <x:c r="EE68" s="90" t="str">
        <x:f t="shared" si="428"/>
      </x:c>
      <x:c r="EF68" s="90" t="str">
        <x:f t="shared" si="429"/>
      </x:c>
      <x:c r="EG68" s="90" t="str">
        <x:f t="shared" si="430"/>
      </x:c>
      <x:c r="EH68" s="90" t="str">
        <x:f t="shared" si="431"/>
      </x:c>
      <x:c r="EI68" s="90" t="str">
        <x:f t="shared" si="432"/>
      </x:c>
      <x:c r="EJ68" s="90" t="str">
        <x:f t="shared" si="433"/>
      </x:c>
      <x:c r="EK68" s="90" t="str">
        <x:f t="shared" si="434"/>
      </x:c>
      <x:c r="EL68" s="90" t="str">
        <x:f t="shared" si="435"/>
      </x:c>
      <x:c r="EM68" s="90" t="str">
        <x:f t="shared" si="436"/>
      </x:c>
      <x:c r="EN68" s="90" t="str">
        <x:f t="shared" si="437"/>
      </x:c>
      <x:c r="EO68" s="90" t="str">
        <x:f t="shared" si="438"/>
      </x:c>
      <x:c r="EP68" s="90" t="str">
        <x:f t="shared" si="439"/>
      </x:c>
      <x:c r="EQ68" s="90" t="str">
        <x:f t="shared" si="440"/>
      </x:c>
      <x:c r="ER68" s="90" t="str">
        <x:f t="shared" si="441"/>
      </x:c>
      <x:c r="ES68" s="90" t="str">
        <x:f t="shared" si="442"/>
      </x:c>
      <x:c r="ET68" s="90" t="str">
        <x:f t="shared" si="443"/>
      </x:c>
      <x:c r="EU68" s="90" t="str">
        <x:f t="shared" si="444"/>
      </x:c>
      <x:c r="EV68" s="90" t="str">
        <x:f t="shared" si="445"/>
      </x:c>
      <x:c r="EW68" s="90" t="str">
        <x:f t="shared" si="446"/>
      </x:c>
      <x:c r="EX68" s="90" t="str">
        <x:f t="shared" si="447"/>
      </x:c>
      <x:c r="EY68" s="90" t="str">
        <x:f t="shared" si="448"/>
      </x:c>
      <x:c r="EZ68" s="90" t="str">
        <x:f t="shared" si="449"/>
      </x:c>
      <x:c r="FA68" s="90" t="str">
        <x:f t="shared" si="450"/>
      </x:c>
      <x:c r="FB68" t="n">
        <x:f>'07_Presupuesto'!J64-'14_Parametros'!$B$5+1</x:f>
        <x:v>112</x:v>
      </x:c>
      <x:c r="FC68" t="n">
        <x:f>'07_Presupuesto'!K64-'14_Parametros'!$B$5+1</x:f>
        <x:v>123</x:v>
      </x:c>
      <x:c r="FD68">
        <x:f t="shared" si="451"/>
        <x:v>12</x:v>
      </x:c>
    </x:row>
    <x:row r="69" ht="22.950000762939453" customHeight="1">
      <x:c r="B69" s="107" t="s">
        <x:v>382</x:v>
      </x:c>
      <x:c r="C69" s="107"/>
      <x:c r="D69" s="107"/>
      <x:c r="E69" s="107"/>
      <x:c r="F69" s="107"/>
      <x:c r="G69" s="107"/>
      <x:c r="H69" s="107"/>
      <x:c r="I69" s="107"/>
      <x:c r="J69" s="107" t="str">
        <x:f t="shared" si="302"/>
      </x:c>
      <x:c r="K69" s="107"/>
      <x:c r="L69" s="107"/>
      <x:c r="M69" s="107"/>
      <x:c r="N69" s="107"/>
      <x:c r="O69" s="107"/>
      <x:c r="P69" s="107"/>
      <x:c r="Q69" s="107"/>
      <x:c r="R69" s="107"/>
      <x:c r="S69" s="107"/>
      <x:c r="T69" s="107"/>
      <x:c r="U69" s="107"/>
      <x:c r="V69" s="107"/>
      <x:c r="W69" s="107"/>
      <x:c r="X69" s="107"/>
      <x:c r="Y69" s="107"/>
      <x:c r="Z69" s="107"/>
      <x:c r="AA69" s="107"/>
      <x:c r="AB69" s="107"/>
      <x:c r="AC69" s="107"/>
      <x:c r="AD69" s="107"/>
      <x:c r="AE69" s="107"/>
      <x:c r="AF69" s="107"/>
      <x:c r="AG69" s="107"/>
      <x:c r="AH69" s="107"/>
      <x:c r="AI69" s="107"/>
      <x:c r="AJ69" s="107"/>
      <x:c r="AK69" s="107"/>
      <x:c r="AL69" s="107"/>
      <x:c r="AM69" s="107"/>
      <x:c r="AN69" s="107"/>
      <x:c r="AO69" s="107"/>
      <x:c r="AP69" s="107"/>
      <x:c r="AQ69" s="107"/>
      <x:c r="AR69" s="107"/>
      <x:c r="AS69" s="107"/>
      <x:c r="AT69" s="107"/>
      <x:c r="AU69" s="107"/>
      <x:c r="AV69" s="107"/>
      <x:c r="AW69" s="107"/>
      <x:c r="AX69" s="107"/>
      <x:c r="AY69" s="107"/>
      <x:c r="AZ69" s="107"/>
      <x:c r="BA69" s="107"/>
      <x:c r="BB69" s="107"/>
      <x:c r="BC69" s="107"/>
      <x:c r="BD69" s="107"/>
      <x:c r="BE69" s="107"/>
      <x:c r="BF69" s="107"/>
      <x:c r="BG69" s="107"/>
      <x:c r="BH69" s="107"/>
      <x:c r="BI69" s="107"/>
      <x:c r="BJ69" s="107"/>
      <x:c r="BK69" s="107"/>
      <x:c r="BL69" s="107"/>
      <x:c r="BM69" s="107"/>
      <x:c r="BN69" s="107"/>
      <x:c r="BO69" s="107"/>
      <x:c r="BP69" s="107"/>
      <x:c r="BQ69" s="107"/>
      <x:c r="BR69" s="107"/>
      <x:c r="BS69" s="107"/>
      <x:c r="BT69" s="107"/>
      <x:c r="BU69" s="107"/>
      <x:c r="BV69" s="107"/>
      <x:c r="BW69" s="107"/>
      <x:c r="BX69" s="107"/>
      <x:c r="BY69" s="107"/>
      <x:c r="BZ69" s="107"/>
      <x:c r="CA69" s="107"/>
      <x:c r="CB69" s="107"/>
      <x:c r="CC69" s="107"/>
      <x:c r="CD69" s="107"/>
      <x:c r="CE69" s="107"/>
      <x:c r="CF69" s="107"/>
      <x:c r="CG69" s="107"/>
      <x:c r="CH69" s="107"/>
      <x:c r="CI69" s="107"/>
      <x:c r="CJ69" s="107"/>
      <x:c r="CK69" s="107"/>
      <x:c r="CL69" s="107"/>
      <x:c r="CM69" s="107"/>
      <x:c r="CN69" s="107"/>
      <x:c r="CO69" s="107"/>
      <x:c r="CP69" s="107"/>
      <x:c r="CQ69" s="107"/>
      <x:c r="CR69" s="107"/>
      <x:c r="CS69" s="107"/>
      <x:c r="CT69" s="107"/>
      <x:c r="CU69" s="107"/>
      <x:c r="CV69" s="107"/>
      <x:c r="CW69" s="107"/>
      <x:c r="CX69" s="107"/>
      <x:c r="CY69" s="107"/>
      <x:c r="CZ69" s="107"/>
      <x:c r="DA69" s="107"/>
      <x:c r="DB69" s="107"/>
      <x:c r="DC69" s="107"/>
      <x:c r="DD69" s="107"/>
      <x:c r="DE69" s="107"/>
      <x:c r="DF69" s="107"/>
      <x:c r="DG69" s="107"/>
      <x:c r="DH69" s="107"/>
      <x:c r="DI69" s="107"/>
      <x:c r="DJ69" s="107"/>
      <x:c r="DK69" s="107"/>
      <x:c r="DL69" s="107"/>
      <x:c r="DM69" s="107"/>
      <x:c r="DN69" s="107"/>
      <x:c r="DO69" s="107"/>
      <x:c r="DP69" s="107"/>
      <x:c r="DQ69" s="107"/>
      <x:c r="DR69" s="107"/>
      <x:c r="DS69" s="107"/>
      <x:c r="DT69" s="107"/>
      <x:c r="DU69" s="107"/>
      <x:c r="DV69" s="107"/>
      <x:c r="DW69" s="107"/>
      <x:c r="DX69" s="107"/>
      <x:c r="DY69" s="107"/>
      <x:c r="DZ69" s="107"/>
      <x:c r="EA69" s="107"/>
      <x:c r="EB69" s="107"/>
      <x:c r="EC69" s="107"/>
      <x:c r="ED69" s="107"/>
      <x:c r="EE69" s="107"/>
      <x:c r="EF69" s="107"/>
      <x:c r="EG69" s="107"/>
      <x:c r="EH69" s="107"/>
      <x:c r="EI69" s="107"/>
      <x:c r="EJ69" s="107"/>
      <x:c r="EK69" s="107"/>
      <x:c r="EL69" s="107"/>
      <x:c r="EM69" s="107"/>
      <x:c r="EN69" s="107"/>
      <x:c r="EO69" s="107"/>
      <x:c r="EP69" s="107"/>
      <x:c r="EQ69" s="107"/>
      <x:c r="ER69" s="107"/>
      <x:c r="ES69" s="107"/>
      <x:c r="ET69" s="107"/>
      <x:c r="EU69" s="107"/>
      <x:c r="EV69" s="107"/>
      <x:c r="EW69" s="107"/>
      <x:c r="EX69" s="107"/>
      <x:c r="EY69" s="107"/>
      <x:c r="EZ69" s="107"/>
      <x:c r="FA69" s="107"/>
    </x:row>
    <x:row r="70" ht="21" customHeight="1">
      <x:c r="B70" s="109" t="str">
        <x:f>'07A_Ppto_Comparado'!K68</x:f>
        <x:v>C.1.1.1</x:v>
      </x:c>
      <x:c r="C70" s="109" t="str">
        <x:f>'07A_Ppto_Comparado'!L68</x:f>
        <x:v>EMT Ø32mm</x:v>
      </x:c>
      <x:c r="D70" s="109" t="str">
        <x:f>'07A_Ppto_Comparado'!M68</x:f>
        <x:v>UNI</x:v>
      </x:c>
      <x:c r="E70" s="110" t="n">
        <x:f>'07A_Ppto_Comparado'!N68</x:f>
        <x:v>1</x:v>
      </x:c>
      <x:c r="F70" s="110" t="n">
        <x:f>'07A_Ppto_Comparado'!O68</x:f>
        <x:v>85000</x:v>
      </x:c>
      <x:c r="G70" s="110" t="n">
        <x:f>'07A_Ppto_Comparado'!P68</x:f>
        <x:v>85000</x:v>
      </x:c>
      <x:c r="H70" s="110" t="str">
        <x:f t="shared" ref="H70:H101" si="452">IF(AND(H$7&gt;=FB70,H$7&lt;=FC70),IFERROR($G70/FD70,0),"")</x:f>
      </x:c>
      <x:c r="I70" s="110" t="str">
        <x:f t="shared" ref="I70:I101" si="453">IF(AND(I$7&gt;=FB70,I$7&lt;=FC70),IFERROR($G70/FD70,0),"")</x:f>
      </x:c>
      <x:c r="J70" s="110" t="str">
        <x:f t="shared" ref="J70:J101" si="454">IF(AND(J$7&gt;=FB70,J$7&lt;=FC70),IFERROR($G70/FD70,0),"")</x:f>
      </x:c>
      <x:c r="K70" s="110" t="str">
        <x:f t="shared" ref="K70:K101" si="455">IF(AND(K$7&gt;=FB70,K$7&lt;=FC70),IFERROR($G70/FD70,0),"")</x:f>
      </x:c>
      <x:c r="L70" s="110" t="str">
        <x:f t="shared" ref="L70:L101" si="456">IF(AND(L$7&gt;=FB70,L$7&lt;=FC70),IFERROR($G70/FD70,0),"")</x:f>
      </x:c>
      <x:c r="M70" s="110" t="str">
        <x:f t="shared" ref="M70:M101" si="457">IF(AND(M$7&gt;=FB70,M$7&lt;=FC70),IFERROR($G70/FD70,0),"")</x:f>
      </x:c>
      <x:c r="N70" s="110" t="str">
        <x:f t="shared" ref="N70:N101" si="458">IF(AND(N$7&gt;=FB70,N$7&lt;=FC70),IFERROR($G70/FD70,0),"")</x:f>
      </x:c>
      <x:c r="O70" s="110" t="str">
        <x:f t="shared" ref="O70:O101" si="459">IF(AND(O$7&gt;=FB70,O$7&lt;=FC70),IFERROR($G70/FD70,0),"")</x:f>
      </x:c>
      <x:c r="P70" s="110" t="str">
        <x:f t="shared" ref="P70:P101" si="460">IF(AND(P$7&gt;=FB70,P$7&lt;=FC70),IFERROR($G70/FD70,0),"")</x:f>
      </x:c>
      <x:c r="Q70" s="110" t="str">
        <x:f t="shared" ref="Q70:Q101" si="461">IF(AND(Q$7&gt;=FB70,Q$7&lt;=FC70),IFERROR($G70/FD70,0),"")</x:f>
      </x:c>
      <x:c r="R70" s="110" t="str">
        <x:f t="shared" ref="R70:R101" si="462">IF(AND(R$7&gt;=FB70,R$7&lt;=FC70),IFERROR($G70/FD70,0),"")</x:f>
      </x:c>
      <x:c r="S70" s="110" t="str">
        <x:f t="shared" ref="S70:S101" si="463">IF(AND(S$7&gt;=FB70,S$7&lt;=FC70),IFERROR($G70/FD70,0),"")</x:f>
      </x:c>
      <x:c r="T70" s="110" t="str">
        <x:f t="shared" ref="T70:T101" si="464">IF(AND(T$7&gt;=FB70,T$7&lt;=FC70),IFERROR($G70/FD70,0),"")</x:f>
      </x:c>
      <x:c r="U70" s="110" t="str">
        <x:f t="shared" ref="U70:U101" si="465">IF(AND(U$7&gt;=FB70,U$7&lt;=FC70),IFERROR($G70/FD70,0),"")</x:f>
      </x:c>
      <x:c r="V70" s="110" t="str">
        <x:f t="shared" ref="V70:V101" si="466">IF(AND(V$7&gt;=FB70,V$7&lt;=FC70),IFERROR($G70/FD70,0),"")</x:f>
      </x:c>
      <x:c r="W70" s="110" t="str">
        <x:f t="shared" ref="W70:W101" si="467">IF(AND(W$7&gt;=FB70,W$7&lt;=FC70),IFERROR($G70/FD70,0),"")</x:f>
      </x:c>
      <x:c r="X70" s="110" t="str">
        <x:f t="shared" ref="X70:X101" si="468">IF(AND(X$7&gt;=FB70,X$7&lt;=FC70),IFERROR($G70/FD70,0),"")</x:f>
      </x:c>
      <x:c r="Y70" s="110" t="str">
        <x:f t="shared" ref="Y70:Y101" si="469">IF(AND(Y$7&gt;=FB70,Y$7&lt;=FC70),IFERROR($G70/FD70,0),"")</x:f>
      </x:c>
      <x:c r="Z70" s="110" t="str">
        <x:f t="shared" ref="Z70:Z101" si="470">IF(AND(Z$7&gt;=FB70,Z$7&lt;=FC70),IFERROR($G70/FD70,0),"")</x:f>
      </x:c>
      <x:c r="AA70" s="110" t="str">
        <x:f t="shared" ref="AA70:AA101" si="471">IF(AND(AA$7&gt;=FB70,AA$7&lt;=FC70),IFERROR($G70/FD70,0),"")</x:f>
      </x:c>
      <x:c r="AB70" s="110" t="str">
        <x:f t="shared" ref="AB70:AB101" si="472">IF(AND(AB$7&gt;=FB70,AB$7&lt;=FC70),IFERROR($G70/FD70,0),"")</x:f>
      </x:c>
      <x:c r="AC70" s="110" t="str">
        <x:f t="shared" ref="AC70:AC101" si="473">IF(AND(AC$7&gt;=FB70,AC$7&lt;=FC70),IFERROR($G70/FD70,0),"")</x:f>
      </x:c>
      <x:c r="AD70" s="110" t="str">
        <x:f t="shared" ref="AD70:AD101" si="474">IF(AND(AD$7&gt;=FB70,AD$7&lt;=FC70),IFERROR($G70/FD70,0),"")</x:f>
      </x:c>
      <x:c r="AE70" s="110" t="str">
        <x:f t="shared" ref="AE70:AE101" si="475">IF(AND(AE$7&gt;=FB70,AE$7&lt;=FC70),IFERROR($G70/FD70,0),"")</x:f>
      </x:c>
      <x:c r="AF70" s="110" t="str">
        <x:f t="shared" ref="AF70:AF101" si="476">IF(AND(AF$7&gt;=FB70,AF$7&lt;=FC70),IFERROR($G70/FD70,0),"")</x:f>
      </x:c>
      <x:c r="AG70" s="110" t="str">
        <x:f t="shared" ref="AG70:AG101" si="477">IF(AND(AG$7&gt;=FB70,AG$7&lt;=FC70),IFERROR($G70/FD70,0),"")</x:f>
      </x:c>
      <x:c r="AH70" s="110" t="str">
        <x:f t="shared" ref="AH70:AH101" si="478">IF(AND(AH$7&gt;=FB70,AH$7&lt;=FC70),IFERROR($G70/FD70,0),"")</x:f>
      </x:c>
      <x:c r="AI70" s="110" t="str">
        <x:f t="shared" ref="AI70:AI101" si="479">IF(AND(AI$7&gt;=FB70,AI$7&lt;=FC70),IFERROR($G70/FD70,0),"")</x:f>
      </x:c>
      <x:c r="AJ70" s="110" t="str">
        <x:f t="shared" ref="AJ70:AJ101" si="480">IF(AND(AJ$7&gt;=FB70,AJ$7&lt;=FC70),IFERROR($G70/FD70,0),"")</x:f>
      </x:c>
      <x:c r="AK70" s="110" t="str">
        <x:f t="shared" ref="AK70:AK101" si="481">IF(AND(AK$7&gt;=FB70,AK$7&lt;=FC70),IFERROR($G70/FD70,0),"")</x:f>
      </x:c>
      <x:c r="AL70" s="110" t="str">
        <x:f t="shared" ref="AL70:AL101" si="482">IF(AND(AL$7&gt;=FB70,AL$7&lt;=FC70),IFERROR($G70/FD70,0),"")</x:f>
      </x:c>
      <x:c r="AM70" s="110" t="str">
        <x:f t="shared" ref="AM70:AM101" si="483">IF(AND(AM$7&gt;=FB70,AM$7&lt;=FC70),IFERROR($G70/FD70,0),"")</x:f>
      </x:c>
      <x:c r="AN70" s="110" t="str">
        <x:f t="shared" ref="AN70:AN101" si="484">IF(AND(AN$7&gt;=FB70,AN$7&lt;=FC70),IFERROR($G70/FD70,0),"")</x:f>
      </x:c>
      <x:c r="AO70" s="110" t="str">
        <x:f t="shared" ref="AO70:AO101" si="485">IF(AND(AO$7&gt;=FB70,AO$7&lt;=FC70),IFERROR($G70/FD70,0),"")</x:f>
      </x:c>
      <x:c r="AP70" s="110" t="str">
        <x:f t="shared" ref="AP70:AP101" si="486">IF(AND(AP$7&gt;=FB70,AP$7&lt;=FC70),IFERROR($G70/FD70,0),"")</x:f>
      </x:c>
      <x:c r="AQ70" s="110" t="str">
        <x:f t="shared" ref="AQ70:AQ101" si="487">IF(AND(AQ$7&gt;=FB70,AQ$7&lt;=FC70),IFERROR($G70/FD70,0),"")</x:f>
      </x:c>
      <x:c r="AR70" s="110" t="str">
        <x:f t="shared" ref="AR70:AR101" si="488">IF(AND(AR$7&gt;=FB70,AR$7&lt;=FC70),IFERROR($G70/FD70,0),"")</x:f>
      </x:c>
      <x:c r="AS70" s="110" t="str">
        <x:f t="shared" ref="AS70:AS101" si="489">IF(AND(AS$7&gt;=FB70,AS$7&lt;=FC70),IFERROR($G70/FD70,0),"")</x:f>
      </x:c>
      <x:c r="AT70" s="110" t="str">
        <x:f t="shared" ref="AT70:AT101" si="490">IF(AND(AT$7&gt;=FB70,AT$7&lt;=FC70),IFERROR($G70/FD70,0),"")</x:f>
      </x:c>
      <x:c r="AU70" s="110" t="str">
        <x:f t="shared" ref="AU70:AU101" si="491">IF(AND(AU$7&gt;=FB70,AU$7&lt;=FC70),IFERROR($G70/FD70,0),"")</x:f>
      </x:c>
      <x:c r="AV70" s="110" t="str">
        <x:f t="shared" ref="AV70:AV101" si="492">IF(AND(AV$7&gt;=FB70,AV$7&lt;=FC70),IFERROR($G70/FD70,0),"")</x:f>
      </x:c>
      <x:c r="AW70" s="110" t="str">
        <x:f t="shared" ref="AW70:AW101" si="493">IF(AND(AW$7&gt;=FB70,AW$7&lt;=FC70),IFERROR($G70/FD70,0),"")</x:f>
      </x:c>
      <x:c r="AX70" s="110" t="str">
        <x:f t="shared" ref="AX70:AX101" si="494">IF(AND(AX$7&gt;=FB70,AX$7&lt;=FC70),IFERROR($G70/FD70,0),"")</x:f>
      </x:c>
      <x:c r="AY70" s="110" t="str">
        <x:f t="shared" ref="AY70:AY101" si="495">IF(AND(AY$7&gt;=FB70,AY$7&lt;=FC70),IFERROR($G70/FD70,0),"")</x:f>
      </x:c>
      <x:c r="AZ70" s="110" t="str">
        <x:f t="shared" ref="AZ70:AZ101" si="496">IF(AND(AZ$7&gt;=FB70,AZ$7&lt;=FC70),IFERROR($G70/FD70,0),"")</x:f>
      </x:c>
      <x:c r="BA70" s="110" t="str">
        <x:f t="shared" ref="BA70:BA101" si="497">IF(AND(BA$7&gt;=FB70,BA$7&lt;=FC70),IFERROR($G70/FD70,0),"")</x:f>
      </x:c>
      <x:c r="BB70" s="110" t="str">
        <x:f t="shared" ref="BB70:BB101" si="498">IF(AND(BB$7&gt;=FB70,BB$7&lt;=FC70),IFERROR($G70/FD70,0),"")</x:f>
      </x:c>
      <x:c r="BC70" s="110" t="str">
        <x:f t="shared" ref="BC70:BC101" si="499">IF(AND(BC$7&gt;=FB70,BC$7&lt;=FC70),IFERROR($G70/FD70,0),"")</x:f>
      </x:c>
      <x:c r="BD70" s="110" t="str">
        <x:f t="shared" ref="BD70:BD101" si="500">IF(AND(BD$7&gt;=FB70,BD$7&lt;=FC70),IFERROR($G70/FD70,0),"")</x:f>
      </x:c>
      <x:c r="BE70" s="110" t="str">
        <x:f t="shared" ref="BE70:BE101" si="501">IF(AND(BE$7&gt;=FB70,BE$7&lt;=FC70),IFERROR($G70/FD70,0),"")</x:f>
      </x:c>
      <x:c r="BF70" s="110" t="str">
        <x:f t="shared" ref="BF70:BF101" si="502">IF(AND(BF$7&gt;=FB70,BF$7&lt;=FC70),IFERROR($G70/FD70,0),"")</x:f>
      </x:c>
      <x:c r="BG70" s="110" t="str">
        <x:f t="shared" ref="BG70:BG101" si="503">IF(AND(BG$7&gt;=FB70,BG$7&lt;=FC70),IFERROR($G70/FD70,0),"")</x:f>
      </x:c>
      <x:c r="BH70" s="110" t="str">
        <x:f t="shared" ref="BH70:BH101" si="504">IF(AND(BH$7&gt;=FB70,BH$7&lt;=FC70),IFERROR($G70/FD70,0),"")</x:f>
      </x:c>
      <x:c r="BI70" s="110" t="str">
        <x:f t="shared" ref="BI70:BI101" si="505">IF(AND(BI$7&gt;=FB70,BI$7&lt;=FC70),IFERROR($G70/FD70,0),"")</x:f>
      </x:c>
      <x:c r="BJ70" s="110" t="str">
        <x:f t="shared" ref="BJ70:BJ101" si="506">IF(AND(BJ$7&gt;=FB70,BJ$7&lt;=FC70),IFERROR($G70/FD70,0),"")</x:f>
      </x:c>
      <x:c r="BK70" s="110" t="str">
        <x:f t="shared" ref="BK70:BK101" si="507">IF(AND(BK$7&gt;=FB70,BK$7&lt;=FC70),IFERROR($G70/FD70,0),"")</x:f>
      </x:c>
      <x:c r="BL70" s="110" t="str">
        <x:f t="shared" ref="BL70:BL101" si="508">IF(AND(BL$7&gt;=FB70,BL$7&lt;=FC70),IFERROR($G70/FD70,0),"")</x:f>
      </x:c>
      <x:c r="BM70" s="110" t="str">
        <x:f t="shared" ref="BM70:BM101" si="509">IF(AND(BM$7&gt;=FB70,BM$7&lt;=FC70),IFERROR($G70/FD70,0),"")</x:f>
      </x:c>
      <x:c r="BN70" s="110" t="str">
        <x:f t="shared" ref="BN70:BN101" si="510">IF(AND(BN$7&gt;=FB70,BN$7&lt;=FC70),IFERROR($G70/FD70,0),"")</x:f>
      </x:c>
      <x:c r="BO70" s="110" t="str">
        <x:f t="shared" ref="BO70:BO101" si="511">IF(AND(BO$7&gt;=FB70,BO$7&lt;=FC70),IFERROR($G70/FD70,0),"")</x:f>
      </x:c>
      <x:c r="BP70" s="110" t="str">
        <x:f t="shared" ref="BP70:BP101" si="512">IF(AND(BP$7&gt;=FB70,BP$7&lt;=FC70),IFERROR($G70/FD70,0),"")</x:f>
      </x:c>
      <x:c r="BQ70" s="110" t="str">
        <x:f t="shared" ref="BQ70:BQ101" si="513">IF(AND(BQ$7&gt;=FB70,BQ$7&lt;=FC70),IFERROR($G70/FD70,0),"")</x:f>
      </x:c>
      <x:c r="BR70" s="110" t="str">
        <x:f t="shared" ref="BR70:BR101" si="514">IF(AND(BR$7&gt;=FB70,BR$7&lt;=FC70),IFERROR($G70/FD70,0),"")</x:f>
      </x:c>
      <x:c r="BS70" s="110" t="str">
        <x:f t="shared" ref="BS70:BS101" si="515">IF(AND(BS$7&gt;=FB70,BS$7&lt;=FC70),IFERROR($G70/FD70,0),"")</x:f>
      </x:c>
      <x:c r="BT70" s="110" t="str">
        <x:f t="shared" ref="BT70:BT101" si="516">IF(AND(BT$7&gt;=FB70,BT$7&lt;=FC70),IFERROR($G70/FD70,0),"")</x:f>
      </x:c>
      <x:c r="BU70" s="110" t="str">
        <x:f t="shared" ref="BU70:BU101" si="517">IF(AND(BU$7&gt;=FB70,BU$7&lt;=FC70),IFERROR($G70/FD70,0),"")</x:f>
      </x:c>
      <x:c r="BV70" s="110" t="str">
        <x:f t="shared" ref="BV70:BV101" si="518">IF(AND(BV$7&gt;=FB70,BV$7&lt;=FC70),IFERROR($G70/FD70,0),"")</x:f>
      </x:c>
      <x:c r="BW70" s="110" t="str">
        <x:f t="shared" ref="BW70:BW101" si="519">IF(AND(BW$7&gt;=FB70,BW$7&lt;=FC70),IFERROR($G70/FD70,0),"")</x:f>
      </x:c>
      <x:c r="BX70" s="110" t="str">
        <x:f t="shared" ref="BX70:BX101" si="520">IF(AND(BX$7&gt;=FB70,BX$7&lt;=FC70),IFERROR($G70/FD70,0),"")</x:f>
      </x:c>
      <x:c r="BY70" s="110" t="str">
        <x:f t="shared" ref="BY70:BY101" si="521">IF(AND(BY$7&gt;=FB70,BY$7&lt;=FC70),IFERROR($G70/FD70,0),"")</x:f>
      </x:c>
      <x:c r="BZ70" s="110" t="str">
        <x:f t="shared" ref="BZ70:BZ101" si="522">IF(AND(BZ$7&gt;=FB70,BZ$7&lt;=FC70),IFERROR($G70/FD70,0),"")</x:f>
      </x:c>
      <x:c r="CA70" s="110" t="str">
        <x:f t="shared" ref="CA70:CA101" si="523">IF(AND(CA$7&gt;=FB70,CA$7&lt;=FC70),IFERROR($G70/FD70,0),"")</x:f>
      </x:c>
      <x:c r="CB70" s="110" t="str">
        <x:f t="shared" ref="CB70:CB101" si="524">IF(AND(CB$7&gt;=FB70,CB$7&lt;=FC70),IFERROR($G70/FD70,0),"")</x:f>
      </x:c>
      <x:c r="CC70" s="110" t="str">
        <x:f t="shared" ref="CC70:CC101" si="525">IF(AND(CC$7&gt;=FB70,CC$7&lt;=FC70),IFERROR($G70/FD70,0),"")</x:f>
      </x:c>
      <x:c r="CD70" s="110" t="str">
        <x:f t="shared" ref="CD70:CD101" si="526">IF(AND(CD$7&gt;=FB70,CD$7&lt;=FC70),IFERROR($G70/FD70,0),"")</x:f>
      </x:c>
      <x:c r="CE70" s="110" t="str">
        <x:f t="shared" ref="CE70:CE101" si="527">IF(AND(CE$7&gt;=FB70,CE$7&lt;=FC70),IFERROR($G70/FD70,0),"")</x:f>
      </x:c>
      <x:c r="CF70" s="110" t="str">
        <x:f t="shared" ref="CF70:CF101" si="528">IF(AND(CF$7&gt;=FB70,CF$7&lt;=FC70),IFERROR($G70/FD70,0),"")</x:f>
      </x:c>
      <x:c r="CG70" s="110" t="str">
        <x:f t="shared" ref="CG70:CG101" si="529">IF(AND(CG$7&gt;=FB70,CG$7&lt;=FC70),IFERROR($G70/FD70,0),"")</x:f>
      </x:c>
      <x:c r="CH70" s="110" t="str">
        <x:f t="shared" ref="CH70:CH101" si="530">IF(AND(CH$7&gt;=FB70,CH$7&lt;=FC70),IFERROR($G70/FD70,0),"")</x:f>
      </x:c>
      <x:c r="CI70" s="110" t="str">
        <x:f t="shared" ref="CI70:CI101" si="531">IF(AND(CI$7&gt;=FB70,CI$7&lt;=FC70),IFERROR($G70/FD70,0),"")</x:f>
      </x:c>
      <x:c r="CJ70" s="110" t="str">
        <x:f t="shared" ref="CJ70:CJ101" si="532">IF(AND(CJ$7&gt;=FB70,CJ$7&lt;=FC70),IFERROR($G70/FD70,0),"")</x:f>
      </x:c>
      <x:c r="CK70" s="110" t="n">
        <x:f t="shared" ref="CK70:CK101" si="533">IF(AND(CK$7&gt;=FB70,CK$7&lt;=FC70),IFERROR($G70/FD70,0),"")</x:f>
        <x:v>6071.428571428572</x:v>
      </x:c>
      <x:c r="CL70" s="110" t="n">
        <x:f t="shared" ref="CL70:CL101" si="534">IF(AND(CL$7&gt;=FB70,CL$7&lt;=FC70),IFERROR($G70/FD70,0),"")</x:f>
        <x:v>6071.428571428572</x:v>
      </x:c>
      <x:c r="CM70" s="110" t="n">
        <x:f t="shared" ref="CM70:CM101" si="535">IF(AND(CM$7&gt;=FB70,CM$7&lt;=FC70),IFERROR($G70/FD70,0),"")</x:f>
        <x:v>6071.428571428572</x:v>
      </x:c>
      <x:c r="CN70" s="110" t="n">
        <x:f t="shared" ref="CN70:CN101" si="536">IF(AND(CN$7&gt;=FB70,CN$7&lt;=FC70),IFERROR($G70/FD70,0),"")</x:f>
        <x:v>6071.428571428572</x:v>
      </x:c>
      <x:c r="CO70" s="110" t="n">
        <x:f t="shared" ref="CO70:CO101" si="537">IF(AND(CO$7&gt;=FB70,CO$7&lt;=FC70),IFERROR($G70/FD70,0),"")</x:f>
        <x:v>6071.428571428572</x:v>
      </x:c>
      <x:c r="CP70" s="110" t="n">
        <x:f t="shared" ref="CP70:CP101" si="538">IF(AND(CP$7&gt;=FB70,CP$7&lt;=FC70),IFERROR($G70/FD70,0),"")</x:f>
        <x:v>6071.428571428572</x:v>
      </x:c>
      <x:c r="CQ70" s="110" t="n">
        <x:f t="shared" ref="CQ70:CQ101" si="539">IF(AND(CQ$7&gt;=FB70,CQ$7&lt;=FC70),IFERROR($G70/FD70,0),"")</x:f>
        <x:v>6071.428571428572</x:v>
      </x:c>
      <x:c r="CR70" s="110" t="n">
        <x:f t="shared" ref="CR70:CR101" si="540">IF(AND(CR$7&gt;=FB70,CR$7&lt;=FC70),IFERROR($G70/FD70,0),"")</x:f>
        <x:v>6071.428571428572</x:v>
      </x:c>
      <x:c r="CS70" s="110" t="n">
        <x:f t="shared" ref="CS70:CS101" si="541">IF(AND(CS$7&gt;=FB70,CS$7&lt;=FC70),IFERROR($G70/FD70,0),"")</x:f>
        <x:v>6071.428571428572</x:v>
      </x:c>
      <x:c r="CT70" s="110" t="n">
        <x:f t="shared" ref="CT70:CT101" si="542">IF(AND(CT$7&gt;=FB70,CT$7&lt;=FC70),IFERROR($G70/FD70,0),"")</x:f>
        <x:v>6071.428571428572</x:v>
      </x:c>
      <x:c r="CU70" s="110" t="n">
        <x:f t="shared" ref="CU70:CU101" si="543">IF(AND(CU$7&gt;=FB70,CU$7&lt;=FC70),IFERROR($G70/FD70,0),"")</x:f>
        <x:v>6071.428571428572</x:v>
      </x:c>
      <x:c r="CV70" s="110" t="n">
        <x:f t="shared" ref="CV70:CV101" si="544">IF(AND(CV$7&gt;=FB70,CV$7&lt;=FC70),IFERROR($G70/FD70,0),"")</x:f>
        <x:v>6071.428571428572</x:v>
      </x:c>
      <x:c r="CW70" s="110" t="n">
        <x:f t="shared" ref="CW70:CW101" si="545">IF(AND(CW$7&gt;=FB70,CW$7&lt;=FC70),IFERROR($G70/FD70,0),"")</x:f>
        <x:v>6071.428571428572</x:v>
      </x:c>
      <x:c r="CX70" s="110" t="n">
        <x:f t="shared" ref="CX70:CX101" si="546">IF(AND(CX$7&gt;=FB70,CX$7&lt;=FC70),IFERROR($G70/FD70,0),"")</x:f>
        <x:v>6071.428571428572</x:v>
      </x:c>
      <x:c r="CY70" s="110" t="str">
        <x:f t="shared" ref="CY70:CY101" si="547">IF(AND(CY$7&gt;=FB70,CY$7&lt;=FC70),IFERROR($G70/FD70,0),"")</x:f>
      </x:c>
      <x:c r="CZ70" s="110" t="str">
        <x:f t="shared" ref="CZ70:CZ101" si="548">IF(AND(CZ$7&gt;=FB70,CZ$7&lt;=FC70),IFERROR($G70/FD70,0),"")</x:f>
      </x:c>
      <x:c r="DA70" s="110" t="str">
        <x:f t="shared" ref="DA70:DA101" si="549">IF(AND(DA$7&gt;=FB70,DA$7&lt;=FC70),IFERROR($G70/FD70,0),"")</x:f>
      </x:c>
      <x:c r="DB70" s="110" t="str">
        <x:f t="shared" ref="DB70:DB101" si="550">IF(AND(DB$7&gt;=FB70,DB$7&lt;=FC70),IFERROR($G70/FD70,0),"")</x:f>
      </x:c>
      <x:c r="DC70" s="110" t="str">
        <x:f t="shared" ref="DC70:DC101" si="551">IF(AND(DC$7&gt;=FB70,DC$7&lt;=FC70),IFERROR($G70/FD70,0),"")</x:f>
      </x:c>
      <x:c r="DD70" s="110" t="str">
        <x:f t="shared" ref="DD70:DD101" si="552">IF(AND(DD$7&gt;=FB70,DD$7&lt;=FC70),IFERROR($G70/FD70,0),"")</x:f>
      </x:c>
      <x:c r="DE70" s="110" t="str">
        <x:f t="shared" ref="DE70:DE101" si="553">IF(AND(DE$7&gt;=FB70,DE$7&lt;=FC70),IFERROR($G70/FD70,0),"")</x:f>
      </x:c>
      <x:c r="DF70" s="110" t="str">
        <x:f t="shared" ref="DF70:DF101" si="554">IF(AND(DF$7&gt;=FB70,DF$7&lt;=FC70),IFERROR($G70/FD70,0),"")</x:f>
      </x:c>
      <x:c r="DG70" s="110" t="str">
        <x:f t="shared" ref="DG70:DG101" si="555">IF(AND(DG$7&gt;=FB70,DG$7&lt;=FC70),IFERROR($G70/FD70,0),"")</x:f>
      </x:c>
      <x:c r="DH70" s="110" t="str">
        <x:f t="shared" ref="DH70:DH101" si="556">IF(AND(DH$7&gt;=FB70,DH$7&lt;=FC70),IFERROR($G70/FD70,0),"")</x:f>
      </x:c>
      <x:c r="DI70" s="110" t="str">
        <x:f t="shared" ref="DI70:DI101" si="557">IF(AND(DI$7&gt;=FB70,DI$7&lt;=FC70),IFERROR($G70/FD70,0),"")</x:f>
      </x:c>
      <x:c r="DJ70" s="110" t="str">
        <x:f t="shared" ref="DJ70:DJ101" si="558">IF(AND(DJ$7&gt;=FB70,DJ$7&lt;=FC70),IFERROR($G70/FD70,0),"")</x:f>
      </x:c>
      <x:c r="DK70" s="110" t="str">
        <x:f t="shared" ref="DK70:DK101" si="559">IF(AND(DK$7&gt;=FB70,DK$7&lt;=FC70),IFERROR($G70/FD70,0),"")</x:f>
      </x:c>
      <x:c r="DL70" s="110" t="str">
        <x:f t="shared" ref="DL70:DL101" si="560">IF(AND(DL$7&gt;=FB70,DL$7&lt;=FC70),IFERROR($G70/FD70,0),"")</x:f>
      </x:c>
      <x:c r="DM70" s="110" t="str">
        <x:f t="shared" ref="DM70:DM101" si="561">IF(AND(DM$7&gt;=FB70,DM$7&lt;=FC70),IFERROR($G70/FD70,0),"")</x:f>
      </x:c>
      <x:c r="DN70" s="110" t="str">
        <x:f t="shared" ref="DN70:DN101" si="562">IF(AND(DN$7&gt;=FB70,DN$7&lt;=FC70),IFERROR($G70/FD70,0),"")</x:f>
      </x:c>
      <x:c r="DO70" s="110" t="str">
        <x:f t="shared" ref="DO70:DO101" si="563">IF(AND(DO$7&gt;=FB70,DO$7&lt;=FC70),IFERROR($G70/FD70,0),"")</x:f>
      </x:c>
      <x:c r="DP70" s="110" t="str">
        <x:f t="shared" ref="DP70:DP101" si="564">IF(AND(DP$7&gt;=FB70,DP$7&lt;=FC70),IFERROR($G70/FD70,0),"")</x:f>
      </x:c>
      <x:c r="DQ70" s="110" t="str">
        <x:f t="shared" ref="DQ70:DQ101" si="565">IF(AND(DQ$7&gt;=FB70,DQ$7&lt;=FC70),IFERROR($G70/FD70,0),"")</x:f>
      </x:c>
      <x:c r="DR70" s="110" t="str">
        <x:f t="shared" ref="DR70:DR101" si="566">IF(AND(DR$7&gt;=FB70,DR$7&lt;=FC70),IFERROR($G70/FD70,0),"")</x:f>
      </x:c>
      <x:c r="DS70" s="110" t="str">
        <x:f t="shared" ref="DS70:DS101" si="567">IF(AND(DS$7&gt;=FB70,DS$7&lt;=FC70),IFERROR($G70/FD70,0),"")</x:f>
      </x:c>
      <x:c r="DT70" s="110" t="str">
        <x:f t="shared" ref="DT70:DT101" si="568">IF(AND(DT$7&gt;=FB70,DT$7&lt;=FC70),IFERROR($G70/FD70,0),"")</x:f>
      </x:c>
      <x:c r="DU70" s="110" t="str">
        <x:f t="shared" ref="DU70:DU101" si="569">IF(AND(DU$7&gt;=FB70,DU$7&lt;=FC70),IFERROR($G70/FD70,0),"")</x:f>
      </x:c>
      <x:c r="DV70" s="110" t="str">
        <x:f t="shared" ref="DV70:DV101" si="570">IF(AND(DV$7&gt;=FB70,DV$7&lt;=FC70),IFERROR($G70/FD70,0),"")</x:f>
      </x:c>
      <x:c r="DW70" s="110" t="str">
        <x:f t="shared" ref="DW70:DW101" si="571">IF(AND(DW$7&gt;=FB70,DW$7&lt;=FC70),IFERROR($G70/FD70,0),"")</x:f>
      </x:c>
      <x:c r="DX70" s="110" t="str">
        <x:f t="shared" ref="DX70:DX101" si="572">IF(AND(DX$7&gt;=FB70,DX$7&lt;=FC70),IFERROR($G70/FD70,0),"")</x:f>
      </x:c>
      <x:c r="DY70" s="110" t="str">
        <x:f t="shared" ref="DY70:DY101" si="573">IF(AND(DY$7&gt;=FB70,DY$7&lt;=FC70),IFERROR($G70/FD70,0),"")</x:f>
      </x:c>
      <x:c r="DZ70" s="110" t="str">
        <x:f t="shared" ref="DZ70:DZ101" si="574">IF(AND(DZ$7&gt;=FB70,DZ$7&lt;=FC70),IFERROR($G70/FD70,0),"")</x:f>
      </x:c>
      <x:c r="EA70" s="110" t="str">
        <x:f t="shared" ref="EA70:EA101" si="575">IF(AND(EA$7&gt;=FB70,EA$7&lt;=FC70),IFERROR($G70/FD70,0),"")</x:f>
      </x:c>
      <x:c r="EB70" s="110" t="str">
        <x:f t="shared" ref="EB70:EB101" si="576">IF(AND(EB$7&gt;=FB70,EB$7&lt;=FC70),IFERROR($G70/FD70,0),"")</x:f>
      </x:c>
      <x:c r="EC70" s="110" t="str">
        <x:f t="shared" ref="EC70:EC101" si="577">IF(AND(EC$7&gt;=FB70,EC$7&lt;=FC70),IFERROR($G70/FD70,0),"")</x:f>
      </x:c>
      <x:c r="ED70" s="110" t="str">
        <x:f t="shared" ref="ED70:ED101" si="578">IF(AND(ED$7&gt;=FB70,ED$7&lt;=FC70),IFERROR($G70/FD70,0),"")</x:f>
      </x:c>
      <x:c r="EE70" s="110" t="str">
        <x:f t="shared" ref="EE70:EE101" si="579">IF(AND(EE$7&gt;=FB70,EE$7&lt;=FC70),IFERROR($G70/FD70,0),"")</x:f>
      </x:c>
      <x:c r="EF70" s="110" t="str">
        <x:f t="shared" ref="EF70:EF101" si="580">IF(AND(EF$7&gt;=FB70,EF$7&lt;=FC70),IFERROR($G70/FD70,0),"")</x:f>
      </x:c>
      <x:c r="EG70" s="110" t="str">
        <x:f t="shared" ref="EG70:EG101" si="581">IF(AND(EG$7&gt;=FB70,EG$7&lt;=FC70),IFERROR($G70/FD70,0),"")</x:f>
      </x:c>
      <x:c r="EH70" s="110" t="str">
        <x:f t="shared" ref="EH70:EH101" si="582">IF(AND(EH$7&gt;=FB70,EH$7&lt;=FC70),IFERROR($G70/FD70,0),"")</x:f>
      </x:c>
      <x:c r="EI70" s="110" t="str">
        <x:f t="shared" ref="EI70:EI101" si="583">IF(AND(EI$7&gt;=FB70,EI$7&lt;=FC70),IFERROR($G70/FD70,0),"")</x:f>
      </x:c>
      <x:c r="EJ70" s="110" t="str">
        <x:f t="shared" ref="EJ70:EJ101" si="584">IF(AND(EJ$7&gt;=FB70,EJ$7&lt;=FC70),IFERROR($G70/FD70,0),"")</x:f>
      </x:c>
      <x:c r="EK70" s="110" t="str">
        <x:f t="shared" ref="EK70:EK101" si="585">IF(AND(EK$7&gt;=FB70,EK$7&lt;=FC70),IFERROR($G70/FD70,0),"")</x:f>
      </x:c>
      <x:c r="EL70" s="110" t="str">
        <x:f t="shared" ref="EL70:EL101" si="586">IF(AND(EL$7&gt;=FB70,EL$7&lt;=FC70),IFERROR($G70/FD70,0),"")</x:f>
      </x:c>
      <x:c r="EM70" s="110" t="str">
        <x:f t="shared" ref="EM70:EM101" si="587">IF(AND(EM$7&gt;=FB70,EM$7&lt;=FC70),IFERROR($G70/FD70,0),"")</x:f>
      </x:c>
      <x:c r="EN70" s="110" t="str">
        <x:f t="shared" ref="EN70:EN101" si="588">IF(AND(EN$7&gt;=FB70,EN$7&lt;=FC70),IFERROR($G70/FD70,0),"")</x:f>
      </x:c>
      <x:c r="EO70" s="110" t="str">
        <x:f t="shared" ref="EO70:EO101" si="589">IF(AND(EO$7&gt;=FB70,EO$7&lt;=FC70),IFERROR($G70/FD70,0),"")</x:f>
      </x:c>
      <x:c r="EP70" s="110" t="str">
        <x:f t="shared" ref="EP70:EP101" si="590">IF(AND(EP$7&gt;=FB70,EP$7&lt;=FC70),IFERROR($G70/FD70,0),"")</x:f>
      </x:c>
      <x:c r="EQ70" s="110" t="str">
        <x:f t="shared" ref="EQ70:EQ101" si="591">IF(AND(EQ$7&gt;=FB70,EQ$7&lt;=FC70),IFERROR($G70/FD70,0),"")</x:f>
      </x:c>
      <x:c r="ER70" s="110" t="str">
        <x:f t="shared" ref="ER70:ER101" si="592">IF(AND(ER$7&gt;=FB70,ER$7&lt;=FC70),IFERROR($G70/FD70,0),"")</x:f>
      </x:c>
      <x:c r="ES70" s="110" t="str">
        <x:f t="shared" ref="ES70:ES101" si="593">IF(AND(ES$7&gt;=FB70,ES$7&lt;=FC70),IFERROR($G70/FD70,0),"")</x:f>
      </x:c>
      <x:c r="ET70" s="110" t="str">
        <x:f t="shared" ref="ET70:ET101" si="594">IF(AND(ET$7&gt;=FB70,ET$7&lt;=FC70),IFERROR($G70/FD70,0),"")</x:f>
      </x:c>
      <x:c r="EU70" s="110" t="str">
        <x:f t="shared" ref="EU70:EU101" si="595">IF(AND(EU$7&gt;=FB70,EU$7&lt;=FC70),IFERROR($G70/FD70,0),"")</x:f>
      </x:c>
      <x:c r="EV70" s="110" t="str">
        <x:f t="shared" ref="EV70:EV101" si="596">IF(AND(EV$7&gt;=FB70,EV$7&lt;=FC70),IFERROR($G70/FD70,0),"")</x:f>
      </x:c>
      <x:c r="EW70" s="110" t="str">
        <x:f t="shared" ref="EW70:EW101" si="597">IF(AND(EW$7&gt;=FB70,EW$7&lt;=FC70),IFERROR($G70/FD70,0),"")</x:f>
      </x:c>
      <x:c r="EX70" s="110" t="str">
        <x:f t="shared" ref="EX70:EX101" si="598">IF(AND(EX$7&gt;=FB70,EX$7&lt;=FC70),IFERROR($G70/FD70,0),"")</x:f>
      </x:c>
      <x:c r="EY70" s="110" t="str">
        <x:f t="shared" ref="EY70:EY101" si="599">IF(AND(EY$7&gt;=FB70,EY$7&lt;=FC70),IFERROR($G70/FD70,0),"")</x:f>
      </x:c>
      <x:c r="EZ70" s="110" t="str">
        <x:f t="shared" ref="EZ70:EZ101" si="600">IF(AND(EZ$7&gt;=FB70,EZ$7&lt;=FC70),IFERROR($G70/FD70,0),"")</x:f>
      </x:c>
      <x:c r="FA70" s="110" t="str">
        <x:f t="shared" ref="FA70:FA101" si="601">IF(AND(FA$7&gt;=FB70,FA$7&lt;=FC70),IFERROR($G70/FD70,0),"")</x:f>
      </x:c>
      <x:c r="FB70" t="n">
        <x:f>'07_Presupuesto'!J65-'14_Parametros'!$B$5+1</x:f>
        <x:v>82</x:v>
      </x:c>
      <x:c r="FC70" t="n">
        <x:f>'07_Presupuesto'!K65-'14_Parametros'!$B$5+1</x:f>
        <x:v>95</x:v>
      </x:c>
      <x:c r="FD70" t="n">
        <x:f t="shared" ref="FD70:FD101" si="602">FC70-FB70+1</x:f>
        <x:v>14</x:v>
      </x:c>
    </x:row>
    <x:row r="71" ht="21" customHeight="1">
      <x:c r="B71" t="str">
        <x:f>'07A_Ppto_Comparado'!K69</x:f>
        <x:v>C.1.1.2</x:v>
      </x:c>
      <x:c r="C71" t="str">
        <x:f>'07A_Ppto_Comparado'!L69</x:f>
        <x:v>Conductor Concentrico 2x6mm2</x:v>
      </x:c>
      <x:c r="D71" t="str">
        <x:f>'07A_Ppto_Comparado'!M69</x:f>
        <x:v>ML</x:v>
      </x:c>
      <x:c r="E71" s="90" t="n">
        <x:f>'07A_Ppto_Comparado'!N69</x:f>
        <x:v>23</x:v>
      </x:c>
      <x:c r="F71" s="90" t="n">
        <x:f>'07A_Ppto_Comparado'!O69</x:f>
        <x:v>11499.999999999998</x:v>
      </x:c>
      <x:c r="G71" s="90" t="n">
        <x:f>'07A_Ppto_Comparado'!P69</x:f>
        <x:v>264499.99999999994</x:v>
      </x:c>
      <x:c r="H71" s="90" t="str">
        <x:f t="shared" si="452"/>
      </x:c>
      <x:c r="I71" s="90" t="str">
        <x:f t="shared" si="453"/>
      </x:c>
      <x:c r="J71" s="90" t="str">
        <x:f t="shared" si="454"/>
      </x:c>
      <x:c r="K71" s="90" t="str">
        <x:f t="shared" si="455"/>
      </x:c>
      <x:c r="L71" s="90" t="str">
        <x:f t="shared" si="456"/>
      </x:c>
      <x:c r="M71" s="90" t="str">
        <x:f t="shared" si="457"/>
      </x:c>
      <x:c r="N71" s="90" t="str">
        <x:f t="shared" si="458"/>
      </x:c>
      <x:c r="O71" s="90" t="str">
        <x:f t="shared" si="459"/>
      </x:c>
      <x:c r="P71" s="90" t="str">
        <x:f t="shared" si="460"/>
      </x:c>
      <x:c r="Q71" s="90" t="str">
        <x:f t="shared" si="461"/>
      </x:c>
      <x:c r="R71" s="90" t="str">
        <x:f t="shared" si="462"/>
      </x:c>
      <x:c r="S71" s="90" t="str">
        <x:f t="shared" si="463"/>
      </x:c>
      <x:c r="T71" s="90" t="str">
        <x:f t="shared" si="464"/>
      </x:c>
      <x:c r="U71" s="90" t="str">
        <x:f t="shared" si="465"/>
      </x:c>
      <x:c r="V71" s="90" t="str">
        <x:f t="shared" si="466"/>
      </x:c>
      <x:c r="W71" s="90" t="str">
        <x:f t="shared" si="467"/>
      </x:c>
      <x:c r="X71" s="90" t="str">
        <x:f t="shared" si="468"/>
      </x:c>
      <x:c r="Y71" s="90" t="str">
        <x:f t="shared" si="469"/>
      </x:c>
      <x:c r="Z71" s="90" t="str">
        <x:f t="shared" si="470"/>
      </x:c>
      <x:c r="AA71" s="90" t="str">
        <x:f t="shared" si="471"/>
      </x:c>
      <x:c r="AB71" s="90" t="str">
        <x:f t="shared" si="472"/>
      </x:c>
      <x:c r="AC71" s="90" t="str">
        <x:f t="shared" si="473"/>
      </x:c>
      <x:c r="AD71" s="90" t="str">
        <x:f t="shared" si="474"/>
      </x:c>
      <x:c r="AE71" s="90" t="str">
        <x:f t="shared" si="475"/>
      </x:c>
      <x:c r="AF71" s="90" t="str">
        <x:f t="shared" si="476"/>
      </x:c>
      <x:c r="AG71" s="90" t="str">
        <x:f t="shared" si="477"/>
      </x:c>
      <x:c r="AH71" s="90" t="str">
        <x:f t="shared" si="478"/>
      </x:c>
      <x:c r="AI71" s="90" t="str">
        <x:f t="shared" si="479"/>
      </x:c>
      <x:c r="AJ71" s="90" t="str">
        <x:f t="shared" si="480"/>
      </x:c>
      <x:c r="AK71" s="90" t="str">
        <x:f t="shared" si="481"/>
      </x:c>
      <x:c r="AL71" s="90" t="str">
        <x:f t="shared" si="482"/>
      </x:c>
      <x:c r="AM71" s="90" t="str">
        <x:f t="shared" si="483"/>
      </x:c>
      <x:c r="AN71" s="90" t="str">
        <x:f t="shared" si="484"/>
      </x:c>
      <x:c r="AO71" s="90" t="str">
        <x:f t="shared" si="485"/>
      </x:c>
      <x:c r="AP71" s="90" t="str">
        <x:f t="shared" si="486"/>
      </x:c>
      <x:c r="AQ71" s="90" t="str">
        <x:f t="shared" si="487"/>
      </x:c>
      <x:c r="AR71" s="90" t="str">
        <x:f t="shared" si="488"/>
      </x:c>
      <x:c r="AS71" s="90" t="str">
        <x:f t="shared" si="489"/>
      </x:c>
      <x:c r="AT71" s="90" t="str">
        <x:f t="shared" si="490"/>
      </x:c>
      <x:c r="AU71" s="90" t="str">
        <x:f t="shared" si="491"/>
      </x:c>
      <x:c r="AV71" s="90" t="str">
        <x:f t="shared" si="492"/>
      </x:c>
      <x:c r="AW71" s="90" t="str">
        <x:f t="shared" si="493"/>
      </x:c>
      <x:c r="AX71" s="90" t="str">
        <x:f t="shared" si="494"/>
      </x:c>
      <x:c r="AY71" s="90" t="str">
        <x:f t="shared" si="495"/>
      </x:c>
      <x:c r="AZ71" s="90" t="str">
        <x:f t="shared" si="496"/>
      </x:c>
      <x:c r="BA71" s="90" t="str">
        <x:f t="shared" si="497"/>
      </x:c>
      <x:c r="BB71" s="90" t="str">
        <x:f t="shared" si="498"/>
      </x:c>
      <x:c r="BC71" s="90" t="str">
        <x:f t="shared" si="499"/>
      </x:c>
      <x:c r="BD71" s="90" t="str">
        <x:f t="shared" si="500"/>
      </x:c>
      <x:c r="BE71" s="90" t="str">
        <x:f t="shared" si="501"/>
      </x:c>
      <x:c r="BF71" s="90" t="str">
        <x:f t="shared" si="502"/>
      </x:c>
      <x:c r="BG71" s="90" t="str">
        <x:f t="shared" si="503"/>
      </x:c>
      <x:c r="BH71" s="90" t="str">
        <x:f t="shared" si="504"/>
      </x:c>
      <x:c r="BI71" s="90" t="str">
        <x:f t="shared" si="505"/>
      </x:c>
      <x:c r="BJ71" s="90" t="str">
        <x:f t="shared" si="506"/>
      </x:c>
      <x:c r="BK71" s="90" t="str">
        <x:f t="shared" si="507"/>
      </x:c>
      <x:c r="BL71" s="90" t="str">
        <x:f t="shared" si="508"/>
      </x:c>
      <x:c r="BM71" s="90" t="str">
        <x:f t="shared" si="509"/>
      </x:c>
      <x:c r="BN71" s="90" t="str">
        <x:f t="shared" si="510"/>
      </x:c>
      <x:c r="BO71" s="90" t="str">
        <x:f t="shared" si="511"/>
      </x:c>
      <x:c r="BP71" s="90" t="str">
        <x:f t="shared" si="512"/>
      </x:c>
      <x:c r="BQ71" s="90" t="str">
        <x:f t="shared" si="513"/>
      </x:c>
      <x:c r="BR71" s="90" t="str">
        <x:f t="shared" si="514"/>
      </x:c>
      <x:c r="BS71" s="90" t="str">
        <x:f t="shared" si="515"/>
      </x:c>
      <x:c r="BT71" s="90" t="str">
        <x:f t="shared" si="516"/>
      </x:c>
      <x:c r="BU71" s="90" t="str">
        <x:f t="shared" si="517"/>
      </x:c>
      <x:c r="BV71" s="90" t="str">
        <x:f t="shared" si="518"/>
      </x:c>
      <x:c r="BW71" s="90" t="str">
        <x:f t="shared" si="519"/>
      </x:c>
      <x:c r="BX71" s="90" t="str">
        <x:f t="shared" si="520"/>
      </x:c>
      <x:c r="BY71" s="90" t="str">
        <x:f t="shared" si="521"/>
      </x:c>
      <x:c r="BZ71" s="90" t="str">
        <x:f t="shared" si="522"/>
      </x:c>
      <x:c r="CA71" s="90" t="str">
        <x:f t="shared" si="523"/>
      </x:c>
      <x:c r="CB71" s="90" t="str">
        <x:f t="shared" si="524"/>
      </x:c>
      <x:c r="CC71" s="90" t="str">
        <x:f t="shared" si="525"/>
      </x:c>
      <x:c r="CD71" s="90" t="str">
        <x:f t="shared" si="526"/>
      </x:c>
      <x:c r="CE71" s="90" t="str">
        <x:f t="shared" si="527"/>
      </x:c>
      <x:c r="CF71" s="90" t="str">
        <x:f t="shared" si="528"/>
      </x:c>
      <x:c r="CG71" s="90" t="str">
        <x:f t="shared" si="529"/>
      </x:c>
      <x:c r="CH71" s="90" t="str">
        <x:f t="shared" si="530"/>
      </x:c>
      <x:c r="CI71" s="90" t="str">
        <x:f t="shared" si="531"/>
      </x:c>
      <x:c r="CJ71" s="90" t="str">
        <x:f t="shared" si="532"/>
      </x:c>
      <x:c r="CK71" s="90">
        <x:f t="shared" si="533"/>
        <x:v>18892.857142857138</x:v>
      </x:c>
      <x:c r="CL71" s="90">
        <x:f t="shared" si="534"/>
        <x:v>18892.857142857138</x:v>
      </x:c>
      <x:c r="CM71" s="90">
        <x:f t="shared" si="535"/>
        <x:v>18892.857142857138</x:v>
      </x:c>
      <x:c r="CN71" s="90">
        <x:f t="shared" si="536"/>
        <x:v>18892.857142857138</x:v>
      </x:c>
      <x:c r="CO71" s="90">
        <x:f t="shared" si="537"/>
        <x:v>18892.857142857138</x:v>
      </x:c>
      <x:c r="CP71" s="90">
        <x:f t="shared" si="538"/>
        <x:v>18892.857142857138</x:v>
      </x:c>
      <x:c r="CQ71" s="90">
        <x:f t="shared" si="539"/>
        <x:v>18892.857142857138</x:v>
      </x:c>
      <x:c r="CR71" s="90">
        <x:f t="shared" si="540"/>
        <x:v>18892.857142857138</x:v>
      </x:c>
      <x:c r="CS71" s="90">
        <x:f t="shared" si="541"/>
        <x:v>18892.857142857138</x:v>
      </x:c>
      <x:c r="CT71" s="90">
        <x:f t="shared" si="542"/>
        <x:v>18892.857142857138</x:v>
      </x:c>
      <x:c r="CU71" s="90">
        <x:f t="shared" si="543"/>
        <x:v>18892.857142857138</x:v>
      </x:c>
      <x:c r="CV71" s="90">
        <x:f t="shared" si="544"/>
        <x:v>18892.857142857138</x:v>
      </x:c>
      <x:c r="CW71" s="90">
        <x:f t="shared" si="545"/>
        <x:v>18892.857142857138</x:v>
      </x:c>
      <x:c r="CX71" s="90">
        <x:f t="shared" si="546"/>
        <x:v>18892.857142857138</x:v>
      </x:c>
      <x:c r="CY71" s="90" t="str">
        <x:f t="shared" si="547"/>
      </x:c>
      <x:c r="CZ71" s="90" t="str">
        <x:f t="shared" si="548"/>
      </x:c>
      <x:c r="DA71" s="90" t="str">
        <x:f t="shared" si="549"/>
      </x:c>
      <x:c r="DB71" s="90" t="str">
        <x:f t="shared" si="550"/>
      </x:c>
      <x:c r="DC71" s="90" t="str">
        <x:f t="shared" si="551"/>
      </x:c>
      <x:c r="DD71" s="90" t="str">
        <x:f t="shared" si="552"/>
      </x:c>
      <x:c r="DE71" s="90" t="str">
        <x:f t="shared" si="553"/>
      </x:c>
      <x:c r="DF71" s="90" t="str">
        <x:f t="shared" si="554"/>
      </x:c>
      <x:c r="DG71" s="90" t="str">
        <x:f t="shared" si="555"/>
      </x:c>
      <x:c r="DH71" s="90" t="str">
        <x:f t="shared" si="556"/>
      </x:c>
      <x:c r="DI71" s="90" t="str">
        <x:f t="shared" si="557"/>
      </x:c>
      <x:c r="DJ71" s="90" t="str">
        <x:f t="shared" si="558"/>
      </x:c>
      <x:c r="DK71" s="90" t="str">
        <x:f t="shared" si="559"/>
      </x:c>
      <x:c r="DL71" s="90" t="str">
        <x:f t="shared" si="560"/>
      </x:c>
      <x:c r="DM71" s="90" t="str">
        <x:f t="shared" si="561"/>
      </x:c>
      <x:c r="DN71" s="90" t="str">
        <x:f t="shared" si="562"/>
      </x:c>
      <x:c r="DO71" s="90" t="str">
        <x:f t="shared" si="563"/>
      </x:c>
      <x:c r="DP71" s="90" t="str">
        <x:f t="shared" si="564"/>
      </x:c>
      <x:c r="DQ71" s="90" t="str">
        <x:f t="shared" si="565"/>
      </x:c>
      <x:c r="DR71" s="90" t="str">
        <x:f t="shared" si="566"/>
      </x:c>
      <x:c r="DS71" s="90" t="str">
        <x:f t="shared" si="567"/>
      </x:c>
      <x:c r="DT71" s="90" t="str">
        <x:f t="shared" si="568"/>
      </x:c>
      <x:c r="DU71" s="90" t="str">
        <x:f t="shared" si="569"/>
      </x:c>
      <x:c r="DV71" s="90" t="str">
        <x:f t="shared" si="570"/>
      </x:c>
      <x:c r="DW71" s="90" t="str">
        <x:f t="shared" si="571"/>
      </x:c>
      <x:c r="DX71" s="90" t="str">
        <x:f t="shared" si="572"/>
      </x:c>
      <x:c r="DY71" s="90" t="str">
        <x:f t="shared" si="573"/>
      </x:c>
      <x:c r="DZ71" s="90" t="str">
        <x:f t="shared" si="574"/>
      </x:c>
      <x:c r="EA71" s="90" t="str">
        <x:f t="shared" si="575"/>
      </x:c>
      <x:c r="EB71" s="90" t="str">
        <x:f t="shared" si="576"/>
      </x:c>
      <x:c r="EC71" s="90" t="str">
        <x:f t="shared" si="577"/>
      </x:c>
      <x:c r="ED71" s="90" t="str">
        <x:f t="shared" si="578"/>
      </x:c>
      <x:c r="EE71" s="90" t="str">
        <x:f t="shared" si="579"/>
      </x:c>
      <x:c r="EF71" s="90" t="str">
        <x:f t="shared" si="580"/>
      </x:c>
      <x:c r="EG71" s="90" t="str">
        <x:f t="shared" si="581"/>
      </x:c>
      <x:c r="EH71" s="90" t="str">
        <x:f t="shared" si="582"/>
      </x:c>
      <x:c r="EI71" s="90" t="str">
        <x:f t="shared" si="583"/>
      </x:c>
      <x:c r="EJ71" s="90" t="str">
        <x:f t="shared" si="584"/>
      </x:c>
      <x:c r="EK71" s="90" t="str">
        <x:f t="shared" si="585"/>
      </x:c>
      <x:c r="EL71" s="90" t="str">
        <x:f t="shared" si="586"/>
      </x:c>
      <x:c r="EM71" s="90" t="str">
        <x:f t="shared" si="587"/>
      </x:c>
      <x:c r="EN71" s="90" t="str">
        <x:f t="shared" si="588"/>
      </x:c>
      <x:c r="EO71" s="90" t="str">
        <x:f t="shared" si="589"/>
      </x:c>
      <x:c r="EP71" s="90" t="str">
        <x:f t="shared" si="590"/>
      </x:c>
      <x:c r="EQ71" s="90" t="str">
        <x:f t="shared" si="591"/>
      </x:c>
      <x:c r="ER71" s="90" t="str">
        <x:f t="shared" si="592"/>
      </x:c>
      <x:c r="ES71" s="90" t="str">
        <x:f t="shared" si="593"/>
      </x:c>
      <x:c r="ET71" s="90" t="str">
        <x:f t="shared" si="594"/>
      </x:c>
      <x:c r="EU71" s="90" t="str">
        <x:f t="shared" si="595"/>
      </x:c>
      <x:c r="EV71" s="90" t="str">
        <x:f t="shared" si="596"/>
      </x:c>
      <x:c r="EW71" s="90" t="str">
        <x:f t="shared" si="597"/>
      </x:c>
      <x:c r="EX71" s="90" t="str">
        <x:f t="shared" si="598"/>
      </x:c>
      <x:c r="EY71" s="90" t="str">
        <x:f t="shared" si="599"/>
      </x:c>
      <x:c r="EZ71" s="90" t="str">
        <x:f t="shared" si="600"/>
      </x:c>
      <x:c r="FA71" s="90" t="str">
        <x:f t="shared" si="601"/>
      </x:c>
      <x:c r="FB71" t="n">
        <x:f>'07_Presupuesto'!J66-'14_Parametros'!$B$5+1</x:f>
        <x:v>82</x:v>
      </x:c>
      <x:c r="FC71" t="n">
        <x:f>'07_Presupuesto'!K66-'14_Parametros'!$B$5+1</x:f>
        <x:v>95</x:v>
      </x:c>
      <x:c r="FD71">
        <x:f t="shared" si="602"/>
        <x:v>14</x:v>
      </x:c>
    </x:row>
    <x:row r="72" ht="21" customHeight="1">
      <x:c r="B72" s="109" t="str">
        <x:f>'07A_Ppto_Comparado'!K70</x:f>
        <x:v>C.1.1.3</x:v>
      </x:c>
      <x:c r="C72" s="109" t="str">
        <x:f>'07A_Ppto_Comparado'!L70</x:f>
        <x:v>Medidor BT1</x:v>
      </x:c>
      <x:c r="D72" s="109" t="str">
        <x:f>'07A_Ppto_Comparado'!M70</x:f>
        <x:v>UNI</x:v>
      </x:c>
      <x:c r="E72" s="110" t="n">
        <x:f>'07A_Ppto_Comparado'!N70</x:f>
        <x:v>1</x:v>
      </x:c>
      <x:c r="F72" s="110" t="n">
        <x:f>'07A_Ppto_Comparado'!O70</x:f>
        <x:v>225000</x:v>
      </x:c>
      <x:c r="G72" s="110" t="n">
        <x:f>'07A_Ppto_Comparado'!P70</x:f>
        <x:v>225000</x:v>
      </x:c>
      <x:c r="H72" s="110" t="str">
        <x:f t="shared" si="452"/>
      </x:c>
      <x:c r="I72" s="110" t="str">
        <x:f t="shared" si="453"/>
      </x:c>
      <x:c r="J72" s="110" t="str">
        <x:f t="shared" si="454"/>
      </x:c>
      <x:c r="K72" s="110" t="str">
        <x:f t="shared" si="455"/>
      </x:c>
      <x:c r="L72" s="110" t="str">
        <x:f t="shared" si="456"/>
      </x:c>
      <x:c r="M72" s="110" t="str">
        <x:f t="shared" si="457"/>
      </x:c>
      <x:c r="N72" s="110" t="str">
        <x:f t="shared" si="458"/>
      </x:c>
      <x:c r="O72" s="110" t="str">
        <x:f t="shared" si="459"/>
      </x:c>
      <x:c r="P72" s="110" t="str">
        <x:f t="shared" si="460"/>
      </x:c>
      <x:c r="Q72" s="110" t="str">
        <x:f t="shared" si="461"/>
      </x:c>
      <x:c r="R72" s="110" t="str">
        <x:f t="shared" si="462"/>
      </x:c>
      <x:c r="S72" s="110" t="str">
        <x:f t="shared" si="463"/>
      </x:c>
      <x:c r="T72" s="110" t="str">
        <x:f t="shared" si="464"/>
      </x:c>
      <x:c r="U72" s="110" t="str">
        <x:f t="shared" si="465"/>
      </x:c>
      <x:c r="V72" s="110" t="str">
        <x:f t="shared" si="466"/>
      </x:c>
      <x:c r="W72" s="110" t="str">
        <x:f t="shared" si="467"/>
      </x:c>
      <x:c r="X72" s="110" t="str">
        <x:f t="shared" si="468"/>
      </x:c>
      <x:c r="Y72" s="110" t="str">
        <x:f t="shared" si="469"/>
      </x:c>
      <x:c r="Z72" s="110" t="str">
        <x:f t="shared" si="470"/>
      </x:c>
      <x:c r="AA72" s="110" t="str">
        <x:f t="shared" si="471"/>
      </x:c>
      <x:c r="AB72" s="110" t="str">
        <x:f t="shared" si="472"/>
      </x:c>
      <x:c r="AC72" s="110" t="str">
        <x:f t="shared" si="473"/>
      </x:c>
      <x:c r="AD72" s="110" t="str">
        <x:f t="shared" si="474"/>
      </x:c>
      <x:c r="AE72" s="110" t="str">
        <x:f t="shared" si="475"/>
      </x:c>
      <x:c r="AF72" s="110" t="str">
        <x:f t="shared" si="476"/>
      </x:c>
      <x:c r="AG72" s="110" t="str">
        <x:f t="shared" si="477"/>
      </x:c>
      <x:c r="AH72" s="110" t="str">
        <x:f t="shared" si="478"/>
      </x:c>
      <x:c r="AI72" s="110" t="str">
        <x:f t="shared" si="479"/>
      </x:c>
      <x:c r="AJ72" s="110" t="str">
        <x:f t="shared" si="480"/>
      </x:c>
      <x:c r="AK72" s="110" t="str">
        <x:f t="shared" si="481"/>
      </x:c>
      <x:c r="AL72" s="110" t="str">
        <x:f t="shared" si="482"/>
      </x:c>
      <x:c r="AM72" s="110" t="str">
        <x:f t="shared" si="483"/>
      </x:c>
      <x:c r="AN72" s="110" t="str">
        <x:f t="shared" si="484"/>
      </x:c>
      <x:c r="AO72" s="110" t="str">
        <x:f t="shared" si="485"/>
      </x:c>
      <x:c r="AP72" s="110" t="str">
        <x:f t="shared" si="486"/>
      </x:c>
      <x:c r="AQ72" s="110" t="str">
        <x:f t="shared" si="487"/>
      </x:c>
      <x:c r="AR72" s="110" t="str">
        <x:f t="shared" si="488"/>
      </x:c>
      <x:c r="AS72" s="110" t="str">
        <x:f t="shared" si="489"/>
      </x:c>
      <x:c r="AT72" s="110" t="str">
        <x:f t="shared" si="490"/>
      </x:c>
      <x:c r="AU72" s="110" t="str">
        <x:f t="shared" si="491"/>
      </x:c>
      <x:c r="AV72" s="110" t="str">
        <x:f t="shared" si="492"/>
      </x:c>
      <x:c r="AW72" s="110" t="str">
        <x:f t="shared" si="493"/>
      </x:c>
      <x:c r="AX72" s="110" t="str">
        <x:f t="shared" si="494"/>
      </x:c>
      <x:c r="AY72" s="110" t="str">
        <x:f t="shared" si="495"/>
      </x:c>
      <x:c r="AZ72" s="110" t="str">
        <x:f t="shared" si="496"/>
      </x:c>
      <x:c r="BA72" s="110" t="str">
        <x:f t="shared" si="497"/>
      </x:c>
      <x:c r="BB72" s="110" t="str">
        <x:f t="shared" si="498"/>
      </x:c>
      <x:c r="BC72" s="110" t="str">
        <x:f t="shared" si="499"/>
      </x:c>
      <x:c r="BD72" s="110" t="str">
        <x:f t="shared" si="500"/>
      </x:c>
      <x:c r="BE72" s="110" t="str">
        <x:f t="shared" si="501"/>
      </x:c>
      <x:c r="BF72" s="110" t="str">
        <x:f t="shared" si="502"/>
      </x:c>
      <x:c r="BG72" s="110" t="str">
        <x:f t="shared" si="503"/>
      </x:c>
      <x:c r="BH72" s="110" t="str">
        <x:f t="shared" si="504"/>
      </x:c>
      <x:c r="BI72" s="110" t="str">
        <x:f t="shared" si="505"/>
      </x:c>
      <x:c r="BJ72" s="110" t="str">
        <x:f t="shared" si="506"/>
      </x:c>
      <x:c r="BK72" s="110" t="str">
        <x:f t="shared" si="507"/>
      </x:c>
      <x:c r="BL72" s="110" t="str">
        <x:f t="shared" si="508"/>
      </x:c>
      <x:c r="BM72" s="110" t="str">
        <x:f t="shared" si="509"/>
      </x:c>
      <x:c r="BN72" s="110" t="str">
        <x:f t="shared" si="510"/>
      </x:c>
      <x:c r="BO72" s="110" t="str">
        <x:f t="shared" si="511"/>
      </x:c>
      <x:c r="BP72" s="110" t="str">
        <x:f t="shared" si="512"/>
      </x:c>
      <x:c r="BQ72" s="110" t="str">
        <x:f t="shared" si="513"/>
      </x:c>
      <x:c r="BR72" s="110" t="str">
        <x:f t="shared" si="514"/>
      </x:c>
      <x:c r="BS72" s="110" t="str">
        <x:f t="shared" si="515"/>
      </x:c>
      <x:c r="BT72" s="110" t="str">
        <x:f t="shared" si="516"/>
      </x:c>
      <x:c r="BU72" s="110" t="str">
        <x:f t="shared" si="517"/>
      </x:c>
      <x:c r="BV72" s="110" t="str">
        <x:f t="shared" si="518"/>
      </x:c>
      <x:c r="BW72" s="110" t="str">
        <x:f t="shared" si="519"/>
      </x:c>
      <x:c r="BX72" s="110" t="str">
        <x:f t="shared" si="520"/>
      </x:c>
      <x:c r="BY72" s="110" t="str">
        <x:f t="shared" si="521"/>
      </x:c>
      <x:c r="BZ72" s="110" t="str">
        <x:f t="shared" si="522"/>
      </x:c>
      <x:c r="CA72" s="110" t="str">
        <x:f t="shared" si="523"/>
      </x:c>
      <x:c r="CB72" s="110" t="str">
        <x:f t="shared" si="524"/>
      </x:c>
      <x:c r="CC72" s="110" t="str">
        <x:f t="shared" si="525"/>
      </x:c>
      <x:c r="CD72" s="110" t="str">
        <x:f t="shared" si="526"/>
      </x:c>
      <x:c r="CE72" s="110" t="str">
        <x:f t="shared" si="527"/>
      </x:c>
      <x:c r="CF72" s="110" t="str">
        <x:f t="shared" si="528"/>
      </x:c>
      <x:c r="CG72" s="110" t="str">
        <x:f t="shared" si="529"/>
      </x:c>
      <x:c r="CH72" s="110" t="str">
        <x:f t="shared" si="530"/>
      </x:c>
      <x:c r="CI72" s="110" t="str">
        <x:f t="shared" si="531"/>
      </x:c>
      <x:c r="CJ72" s="110" t="str">
        <x:f t="shared" si="532"/>
      </x:c>
      <x:c r="CK72" s="110">
        <x:f t="shared" si="533"/>
        <x:v>16071.428571428571</x:v>
      </x:c>
      <x:c r="CL72" s="110">
        <x:f t="shared" si="534"/>
        <x:v>16071.428571428571</x:v>
      </x:c>
      <x:c r="CM72" s="110">
        <x:f t="shared" si="535"/>
        <x:v>16071.428571428571</x:v>
      </x:c>
      <x:c r="CN72" s="110">
        <x:f t="shared" si="536"/>
        <x:v>16071.428571428571</x:v>
      </x:c>
      <x:c r="CO72" s="110">
        <x:f t="shared" si="537"/>
        <x:v>16071.428571428571</x:v>
      </x:c>
      <x:c r="CP72" s="110">
        <x:f t="shared" si="538"/>
        <x:v>16071.428571428571</x:v>
      </x:c>
      <x:c r="CQ72" s="110">
        <x:f t="shared" si="539"/>
        <x:v>16071.428571428571</x:v>
      </x:c>
      <x:c r="CR72" s="110">
        <x:f t="shared" si="540"/>
        <x:v>16071.428571428571</x:v>
      </x:c>
      <x:c r="CS72" s="110">
        <x:f t="shared" si="541"/>
        <x:v>16071.428571428571</x:v>
      </x:c>
      <x:c r="CT72" s="110">
        <x:f t="shared" si="542"/>
        <x:v>16071.428571428571</x:v>
      </x:c>
      <x:c r="CU72" s="110">
        <x:f t="shared" si="543"/>
        <x:v>16071.428571428571</x:v>
      </x:c>
      <x:c r="CV72" s="110">
        <x:f t="shared" si="544"/>
        <x:v>16071.428571428571</x:v>
      </x:c>
      <x:c r="CW72" s="110">
        <x:f t="shared" si="545"/>
        <x:v>16071.428571428571</x:v>
      </x:c>
      <x:c r="CX72" s="110">
        <x:f t="shared" si="546"/>
        <x:v>16071.428571428571</x:v>
      </x:c>
      <x:c r="CY72" s="110" t="str">
        <x:f t="shared" si="547"/>
      </x:c>
      <x:c r="CZ72" s="110" t="str">
        <x:f t="shared" si="548"/>
      </x:c>
      <x:c r="DA72" s="110" t="str">
        <x:f t="shared" si="549"/>
      </x:c>
      <x:c r="DB72" s="110" t="str">
        <x:f t="shared" si="550"/>
      </x:c>
      <x:c r="DC72" s="110" t="str">
        <x:f t="shared" si="551"/>
      </x:c>
      <x:c r="DD72" s="110" t="str">
        <x:f t="shared" si="552"/>
      </x:c>
      <x:c r="DE72" s="110" t="str">
        <x:f t="shared" si="553"/>
      </x:c>
      <x:c r="DF72" s="110" t="str">
        <x:f t="shared" si="554"/>
      </x:c>
      <x:c r="DG72" s="110" t="str">
        <x:f t="shared" si="555"/>
      </x:c>
      <x:c r="DH72" s="110" t="str">
        <x:f t="shared" si="556"/>
      </x:c>
      <x:c r="DI72" s="110" t="str">
        <x:f t="shared" si="557"/>
      </x:c>
      <x:c r="DJ72" s="110" t="str">
        <x:f t="shared" si="558"/>
      </x:c>
      <x:c r="DK72" s="110" t="str">
        <x:f t="shared" si="559"/>
      </x:c>
      <x:c r="DL72" s="110" t="str">
        <x:f t="shared" si="560"/>
      </x:c>
      <x:c r="DM72" s="110" t="str">
        <x:f t="shared" si="561"/>
      </x:c>
      <x:c r="DN72" s="110" t="str">
        <x:f t="shared" si="562"/>
      </x:c>
      <x:c r="DO72" s="110" t="str">
        <x:f t="shared" si="563"/>
      </x:c>
      <x:c r="DP72" s="110" t="str">
        <x:f t="shared" si="564"/>
      </x:c>
      <x:c r="DQ72" s="110" t="str">
        <x:f t="shared" si="565"/>
      </x:c>
      <x:c r="DR72" s="110" t="str">
        <x:f t="shared" si="566"/>
      </x:c>
      <x:c r="DS72" s="110" t="str">
        <x:f t="shared" si="567"/>
      </x:c>
      <x:c r="DT72" s="110" t="str">
        <x:f t="shared" si="568"/>
      </x:c>
      <x:c r="DU72" s="110" t="str">
        <x:f t="shared" si="569"/>
      </x:c>
      <x:c r="DV72" s="110" t="str">
        <x:f t="shared" si="570"/>
      </x:c>
      <x:c r="DW72" s="110" t="str">
        <x:f t="shared" si="571"/>
      </x:c>
      <x:c r="DX72" s="110" t="str">
        <x:f t="shared" si="572"/>
      </x:c>
      <x:c r="DY72" s="110" t="str">
        <x:f t="shared" si="573"/>
      </x:c>
      <x:c r="DZ72" s="110" t="str">
        <x:f t="shared" si="574"/>
      </x:c>
      <x:c r="EA72" s="110" t="str">
        <x:f t="shared" si="575"/>
      </x:c>
      <x:c r="EB72" s="110" t="str">
        <x:f t="shared" si="576"/>
      </x:c>
      <x:c r="EC72" s="110" t="str">
        <x:f t="shared" si="577"/>
      </x:c>
      <x:c r="ED72" s="110" t="str">
        <x:f t="shared" si="578"/>
      </x:c>
      <x:c r="EE72" s="110" t="str">
        <x:f t="shared" si="579"/>
      </x:c>
      <x:c r="EF72" s="110" t="str">
        <x:f t="shared" si="580"/>
      </x:c>
      <x:c r="EG72" s="110" t="str">
        <x:f t="shared" si="581"/>
      </x:c>
      <x:c r="EH72" s="110" t="str">
        <x:f t="shared" si="582"/>
      </x:c>
      <x:c r="EI72" s="110" t="str">
        <x:f t="shared" si="583"/>
      </x:c>
      <x:c r="EJ72" s="110" t="str">
        <x:f t="shared" si="584"/>
      </x:c>
      <x:c r="EK72" s="110" t="str">
        <x:f t="shared" si="585"/>
      </x:c>
      <x:c r="EL72" s="110" t="str">
        <x:f t="shared" si="586"/>
      </x:c>
      <x:c r="EM72" s="110" t="str">
        <x:f t="shared" si="587"/>
      </x:c>
      <x:c r="EN72" s="110" t="str">
        <x:f t="shared" si="588"/>
      </x:c>
      <x:c r="EO72" s="110" t="str">
        <x:f t="shared" si="589"/>
      </x:c>
      <x:c r="EP72" s="110" t="str">
        <x:f t="shared" si="590"/>
      </x:c>
      <x:c r="EQ72" s="110" t="str">
        <x:f t="shared" si="591"/>
      </x:c>
      <x:c r="ER72" s="110" t="str">
        <x:f t="shared" si="592"/>
      </x:c>
      <x:c r="ES72" s="110" t="str">
        <x:f t="shared" si="593"/>
      </x:c>
      <x:c r="ET72" s="110" t="str">
        <x:f t="shared" si="594"/>
      </x:c>
      <x:c r="EU72" s="110" t="str">
        <x:f t="shared" si="595"/>
      </x:c>
      <x:c r="EV72" s="110" t="str">
        <x:f t="shared" si="596"/>
      </x:c>
      <x:c r="EW72" s="110" t="str">
        <x:f t="shared" si="597"/>
      </x:c>
      <x:c r="EX72" s="110" t="str">
        <x:f t="shared" si="598"/>
      </x:c>
      <x:c r="EY72" s="110" t="str">
        <x:f t="shared" si="599"/>
      </x:c>
      <x:c r="EZ72" s="110" t="str">
        <x:f t="shared" si="600"/>
      </x:c>
      <x:c r="FA72" s="110" t="str">
        <x:f t="shared" si="601"/>
      </x:c>
      <x:c r="FB72" t="n">
        <x:f>'07_Presupuesto'!J67-'14_Parametros'!$B$5+1</x:f>
        <x:v>82</x:v>
      </x:c>
      <x:c r="FC72" t="n">
        <x:f>'07_Presupuesto'!K67-'14_Parametros'!$B$5+1</x:f>
        <x:v>95</x:v>
      </x:c>
      <x:c r="FD72">
        <x:f t="shared" si="602"/>
        <x:v>14</x:v>
      </x:c>
    </x:row>
    <x:row r="73" ht="21" customHeight="1">
      <x:c r="B73" t="str">
        <x:f>'07A_Ppto_Comparado'!K71</x:f>
        <x:v>C.1.1.4</x:v>
      </x:c>
      <x:c r="C73" t="str">
        <x:f>'07A_Ppto_Comparado'!L71</x:f>
        <x:v>Automaticos Saime 25 A</x:v>
      </x:c>
      <x:c r="D73" t="str">
        <x:f>'07A_Ppto_Comparado'!M71</x:f>
        <x:v>UNI</x:v>
      </x:c>
      <x:c r="E73" s="90" t="n">
        <x:f>'07A_Ppto_Comparado'!N71</x:f>
        <x:v>1</x:v>
      </x:c>
      <x:c r="F73" s="90" t="n">
        <x:f>'07A_Ppto_Comparado'!O71</x:f>
        <x:v>35624.99999999999</x:v>
      </x:c>
      <x:c r="G73" s="90" t="n">
        <x:f>'07A_Ppto_Comparado'!P71</x:f>
        <x:v>35624.99999999999</x:v>
      </x:c>
      <x:c r="H73" s="90" t="str">
        <x:f t="shared" si="452"/>
      </x:c>
      <x:c r="I73" s="90" t="str">
        <x:f t="shared" si="453"/>
      </x:c>
      <x:c r="J73" s="90" t="str">
        <x:f t="shared" si="454"/>
      </x:c>
      <x:c r="K73" s="90" t="str">
        <x:f t="shared" si="455"/>
      </x:c>
      <x:c r="L73" s="90" t="str">
        <x:f t="shared" si="456"/>
      </x:c>
      <x:c r="M73" s="90" t="str">
        <x:f t="shared" si="457"/>
      </x:c>
      <x:c r="N73" s="90" t="str">
        <x:f t="shared" si="458"/>
      </x:c>
      <x:c r="O73" s="90" t="str">
        <x:f t="shared" si="459"/>
      </x:c>
      <x:c r="P73" s="90" t="str">
        <x:f t="shared" si="460"/>
      </x:c>
      <x:c r="Q73" s="90" t="str">
        <x:f t="shared" si="461"/>
      </x:c>
      <x:c r="R73" s="90" t="str">
        <x:f t="shared" si="462"/>
      </x:c>
      <x:c r="S73" s="90" t="str">
        <x:f t="shared" si="463"/>
      </x:c>
      <x:c r="T73" s="90" t="str">
        <x:f t="shared" si="464"/>
      </x:c>
      <x:c r="U73" s="90" t="str">
        <x:f t="shared" si="465"/>
      </x:c>
      <x:c r="V73" s="90" t="str">
        <x:f t="shared" si="466"/>
      </x:c>
      <x:c r="W73" s="90" t="str">
        <x:f t="shared" si="467"/>
      </x:c>
      <x:c r="X73" s="90" t="str">
        <x:f t="shared" si="468"/>
      </x:c>
      <x:c r="Y73" s="90" t="str">
        <x:f t="shared" si="469"/>
      </x:c>
      <x:c r="Z73" s="90" t="str">
        <x:f t="shared" si="470"/>
      </x:c>
      <x:c r="AA73" s="90" t="str">
        <x:f t="shared" si="471"/>
      </x:c>
      <x:c r="AB73" s="90" t="str">
        <x:f t="shared" si="472"/>
      </x:c>
      <x:c r="AC73" s="90" t="str">
        <x:f t="shared" si="473"/>
      </x:c>
      <x:c r="AD73" s="90" t="str">
        <x:f t="shared" si="474"/>
      </x:c>
      <x:c r="AE73" s="90" t="str">
        <x:f t="shared" si="475"/>
      </x:c>
      <x:c r="AF73" s="90" t="str">
        <x:f t="shared" si="476"/>
      </x:c>
      <x:c r="AG73" s="90" t="str">
        <x:f t="shared" si="477"/>
      </x:c>
      <x:c r="AH73" s="90" t="str">
        <x:f t="shared" si="478"/>
      </x:c>
      <x:c r="AI73" s="90" t="str">
        <x:f t="shared" si="479"/>
      </x:c>
      <x:c r="AJ73" s="90" t="str">
        <x:f t="shared" si="480"/>
      </x:c>
      <x:c r="AK73" s="90" t="str">
        <x:f t="shared" si="481"/>
      </x:c>
      <x:c r="AL73" s="90" t="str">
        <x:f t="shared" si="482"/>
      </x:c>
      <x:c r="AM73" s="90" t="str">
        <x:f t="shared" si="483"/>
      </x:c>
      <x:c r="AN73" s="90" t="str">
        <x:f t="shared" si="484"/>
      </x:c>
      <x:c r="AO73" s="90" t="str">
        <x:f t="shared" si="485"/>
      </x:c>
      <x:c r="AP73" s="90" t="str">
        <x:f t="shared" si="486"/>
      </x:c>
      <x:c r="AQ73" s="90" t="str">
        <x:f t="shared" si="487"/>
      </x:c>
      <x:c r="AR73" s="90" t="str">
        <x:f t="shared" si="488"/>
      </x:c>
      <x:c r="AS73" s="90" t="str">
        <x:f t="shared" si="489"/>
      </x:c>
      <x:c r="AT73" s="90" t="str">
        <x:f t="shared" si="490"/>
      </x:c>
      <x:c r="AU73" s="90" t="str">
        <x:f t="shared" si="491"/>
      </x:c>
      <x:c r="AV73" s="90" t="str">
        <x:f t="shared" si="492"/>
      </x:c>
      <x:c r="AW73" s="90" t="str">
        <x:f t="shared" si="493"/>
      </x:c>
      <x:c r="AX73" s="90" t="str">
        <x:f t="shared" si="494"/>
      </x:c>
      <x:c r="AY73" s="90" t="str">
        <x:f t="shared" si="495"/>
      </x:c>
      <x:c r="AZ73" s="90" t="str">
        <x:f t="shared" si="496"/>
      </x:c>
      <x:c r="BA73" s="90" t="str">
        <x:f t="shared" si="497"/>
      </x:c>
      <x:c r="BB73" s="90" t="str">
        <x:f t="shared" si="498"/>
      </x:c>
      <x:c r="BC73" s="90" t="str">
        <x:f t="shared" si="499"/>
      </x:c>
      <x:c r="BD73" s="90" t="str">
        <x:f t="shared" si="500"/>
      </x:c>
      <x:c r="BE73" s="90" t="str">
        <x:f t="shared" si="501"/>
      </x:c>
      <x:c r="BF73" s="90" t="str">
        <x:f t="shared" si="502"/>
      </x:c>
      <x:c r="BG73" s="90" t="str">
        <x:f t="shared" si="503"/>
      </x:c>
      <x:c r="BH73" s="90" t="str">
        <x:f t="shared" si="504"/>
      </x:c>
      <x:c r="BI73" s="90" t="str">
        <x:f t="shared" si="505"/>
      </x:c>
      <x:c r="BJ73" s="90" t="str">
        <x:f t="shared" si="506"/>
      </x:c>
      <x:c r="BK73" s="90" t="str">
        <x:f t="shared" si="507"/>
      </x:c>
      <x:c r="BL73" s="90" t="str">
        <x:f t="shared" si="508"/>
      </x:c>
      <x:c r="BM73" s="90" t="str">
        <x:f t="shared" si="509"/>
      </x:c>
      <x:c r="BN73" s="90" t="str">
        <x:f t="shared" si="510"/>
      </x:c>
      <x:c r="BO73" s="90" t="str">
        <x:f t="shared" si="511"/>
      </x:c>
      <x:c r="BP73" s="90" t="str">
        <x:f t="shared" si="512"/>
      </x:c>
      <x:c r="BQ73" s="90" t="str">
        <x:f t="shared" si="513"/>
      </x:c>
      <x:c r="BR73" s="90" t="str">
        <x:f t="shared" si="514"/>
      </x:c>
      <x:c r="BS73" s="90" t="str">
        <x:f t="shared" si="515"/>
      </x:c>
      <x:c r="BT73" s="90" t="str">
        <x:f t="shared" si="516"/>
      </x:c>
      <x:c r="BU73" s="90" t="str">
        <x:f t="shared" si="517"/>
      </x:c>
      <x:c r="BV73" s="90" t="str">
        <x:f t="shared" si="518"/>
      </x:c>
      <x:c r="BW73" s="90" t="str">
        <x:f t="shared" si="519"/>
      </x:c>
      <x:c r="BX73" s="90" t="str">
        <x:f t="shared" si="520"/>
      </x:c>
      <x:c r="BY73" s="90" t="str">
        <x:f t="shared" si="521"/>
      </x:c>
      <x:c r="BZ73" s="90" t="str">
        <x:f t="shared" si="522"/>
      </x:c>
      <x:c r="CA73" s="90" t="str">
        <x:f t="shared" si="523"/>
      </x:c>
      <x:c r="CB73" s="90" t="str">
        <x:f t="shared" si="524"/>
      </x:c>
      <x:c r="CC73" s="90" t="str">
        <x:f t="shared" si="525"/>
      </x:c>
      <x:c r="CD73" s="90" t="str">
        <x:f t="shared" si="526"/>
      </x:c>
      <x:c r="CE73" s="90" t="str">
        <x:f t="shared" si="527"/>
      </x:c>
      <x:c r="CF73" s="90" t="str">
        <x:f t="shared" si="528"/>
      </x:c>
      <x:c r="CG73" s="90" t="str">
        <x:f t="shared" si="529"/>
      </x:c>
      <x:c r="CH73" s="90" t="str">
        <x:f t="shared" si="530"/>
      </x:c>
      <x:c r="CI73" s="90" t="str">
        <x:f t="shared" si="531"/>
      </x:c>
      <x:c r="CJ73" s="90" t="str">
        <x:f t="shared" si="532"/>
      </x:c>
      <x:c r="CK73" s="90">
        <x:f t="shared" si="533"/>
        <x:v>2544.6428571428564</x:v>
      </x:c>
      <x:c r="CL73" s="90">
        <x:f t="shared" si="534"/>
        <x:v>2544.6428571428564</x:v>
      </x:c>
      <x:c r="CM73" s="90">
        <x:f t="shared" si="535"/>
        <x:v>2544.6428571428564</x:v>
      </x:c>
      <x:c r="CN73" s="90">
        <x:f t="shared" si="536"/>
        <x:v>2544.6428571428564</x:v>
      </x:c>
      <x:c r="CO73" s="90">
        <x:f t="shared" si="537"/>
        <x:v>2544.6428571428564</x:v>
      </x:c>
      <x:c r="CP73" s="90">
        <x:f t="shared" si="538"/>
        <x:v>2544.6428571428564</x:v>
      </x:c>
      <x:c r="CQ73" s="90">
        <x:f t="shared" si="539"/>
        <x:v>2544.6428571428564</x:v>
      </x:c>
      <x:c r="CR73" s="90">
        <x:f t="shared" si="540"/>
        <x:v>2544.6428571428564</x:v>
      </x:c>
      <x:c r="CS73" s="90">
        <x:f t="shared" si="541"/>
        <x:v>2544.6428571428564</x:v>
      </x:c>
      <x:c r="CT73" s="90">
        <x:f t="shared" si="542"/>
        <x:v>2544.6428571428564</x:v>
      </x:c>
      <x:c r="CU73" s="90">
        <x:f t="shared" si="543"/>
        <x:v>2544.6428571428564</x:v>
      </x:c>
      <x:c r="CV73" s="90">
        <x:f t="shared" si="544"/>
        <x:v>2544.6428571428564</x:v>
      </x:c>
      <x:c r="CW73" s="90">
        <x:f t="shared" si="545"/>
        <x:v>2544.6428571428564</x:v>
      </x:c>
      <x:c r="CX73" s="90">
        <x:f t="shared" si="546"/>
        <x:v>2544.6428571428564</x:v>
      </x:c>
      <x:c r="CY73" s="90" t="str">
        <x:f t="shared" si="547"/>
      </x:c>
      <x:c r="CZ73" s="90" t="str">
        <x:f t="shared" si="548"/>
      </x:c>
      <x:c r="DA73" s="90" t="str">
        <x:f t="shared" si="549"/>
      </x:c>
      <x:c r="DB73" s="90" t="str">
        <x:f t="shared" si="550"/>
      </x:c>
      <x:c r="DC73" s="90" t="str">
        <x:f t="shared" si="551"/>
      </x:c>
      <x:c r="DD73" s="90" t="str">
        <x:f t="shared" si="552"/>
      </x:c>
      <x:c r="DE73" s="90" t="str">
        <x:f t="shared" si="553"/>
      </x:c>
      <x:c r="DF73" s="90" t="str">
        <x:f t="shared" si="554"/>
      </x:c>
      <x:c r="DG73" s="90" t="str">
        <x:f t="shared" si="555"/>
      </x:c>
      <x:c r="DH73" s="90" t="str">
        <x:f t="shared" si="556"/>
      </x:c>
      <x:c r="DI73" s="90" t="str">
        <x:f t="shared" si="557"/>
      </x:c>
      <x:c r="DJ73" s="90" t="str">
        <x:f t="shared" si="558"/>
      </x:c>
      <x:c r="DK73" s="90" t="str">
        <x:f t="shared" si="559"/>
      </x:c>
      <x:c r="DL73" s="90" t="str">
        <x:f t="shared" si="560"/>
      </x:c>
      <x:c r="DM73" s="90" t="str">
        <x:f t="shared" si="561"/>
      </x:c>
      <x:c r="DN73" s="90" t="str">
        <x:f t="shared" si="562"/>
      </x:c>
      <x:c r="DO73" s="90" t="str">
        <x:f t="shared" si="563"/>
      </x:c>
      <x:c r="DP73" s="90" t="str">
        <x:f t="shared" si="564"/>
      </x:c>
      <x:c r="DQ73" s="90" t="str">
        <x:f t="shared" si="565"/>
      </x:c>
      <x:c r="DR73" s="90" t="str">
        <x:f t="shared" si="566"/>
      </x:c>
      <x:c r="DS73" s="90" t="str">
        <x:f t="shared" si="567"/>
      </x:c>
      <x:c r="DT73" s="90" t="str">
        <x:f t="shared" si="568"/>
      </x:c>
      <x:c r="DU73" s="90" t="str">
        <x:f t="shared" si="569"/>
      </x:c>
      <x:c r="DV73" s="90" t="str">
        <x:f t="shared" si="570"/>
      </x:c>
      <x:c r="DW73" s="90" t="str">
        <x:f t="shared" si="571"/>
      </x:c>
      <x:c r="DX73" s="90" t="str">
        <x:f t="shared" si="572"/>
      </x:c>
      <x:c r="DY73" s="90" t="str">
        <x:f t="shared" si="573"/>
      </x:c>
      <x:c r="DZ73" s="90" t="str">
        <x:f t="shared" si="574"/>
      </x:c>
      <x:c r="EA73" s="90" t="str">
        <x:f t="shared" si="575"/>
      </x:c>
      <x:c r="EB73" s="90" t="str">
        <x:f t="shared" si="576"/>
      </x:c>
      <x:c r="EC73" s="90" t="str">
        <x:f t="shared" si="577"/>
      </x:c>
      <x:c r="ED73" s="90" t="str">
        <x:f t="shared" si="578"/>
      </x:c>
      <x:c r="EE73" s="90" t="str">
        <x:f t="shared" si="579"/>
      </x:c>
      <x:c r="EF73" s="90" t="str">
        <x:f t="shared" si="580"/>
      </x:c>
      <x:c r="EG73" s="90" t="str">
        <x:f t="shared" si="581"/>
      </x:c>
      <x:c r="EH73" s="90" t="str">
        <x:f t="shared" si="582"/>
      </x:c>
      <x:c r="EI73" s="90" t="str">
        <x:f t="shared" si="583"/>
      </x:c>
      <x:c r="EJ73" s="90" t="str">
        <x:f t="shared" si="584"/>
      </x:c>
      <x:c r="EK73" s="90" t="str">
        <x:f t="shared" si="585"/>
      </x:c>
      <x:c r="EL73" s="90" t="str">
        <x:f t="shared" si="586"/>
      </x:c>
      <x:c r="EM73" s="90" t="str">
        <x:f t="shared" si="587"/>
      </x:c>
      <x:c r="EN73" s="90" t="str">
        <x:f t="shared" si="588"/>
      </x:c>
      <x:c r="EO73" s="90" t="str">
        <x:f t="shared" si="589"/>
      </x:c>
      <x:c r="EP73" s="90" t="str">
        <x:f t="shared" si="590"/>
      </x:c>
      <x:c r="EQ73" s="90" t="str">
        <x:f t="shared" si="591"/>
      </x:c>
      <x:c r="ER73" s="90" t="str">
        <x:f t="shared" si="592"/>
      </x:c>
      <x:c r="ES73" s="90" t="str">
        <x:f t="shared" si="593"/>
      </x:c>
      <x:c r="ET73" s="90" t="str">
        <x:f t="shared" si="594"/>
      </x:c>
      <x:c r="EU73" s="90" t="str">
        <x:f t="shared" si="595"/>
      </x:c>
      <x:c r="EV73" s="90" t="str">
        <x:f t="shared" si="596"/>
      </x:c>
      <x:c r="EW73" s="90" t="str">
        <x:f t="shared" si="597"/>
      </x:c>
      <x:c r="EX73" s="90" t="str">
        <x:f t="shared" si="598"/>
      </x:c>
      <x:c r="EY73" s="90" t="str">
        <x:f t="shared" si="599"/>
      </x:c>
      <x:c r="EZ73" s="90" t="str">
        <x:f t="shared" si="600"/>
      </x:c>
      <x:c r="FA73" s="90" t="str">
        <x:f t="shared" si="601"/>
      </x:c>
      <x:c r="FB73" t="n">
        <x:f>'07_Presupuesto'!J68-'14_Parametros'!$B$5+1</x:f>
        <x:v>82</x:v>
      </x:c>
      <x:c r="FC73" t="n">
        <x:f>'07_Presupuesto'!K68-'14_Parametros'!$B$5+1</x:f>
        <x:v>95</x:v>
      </x:c>
      <x:c r="FD73">
        <x:f t="shared" si="602"/>
        <x:v>14</x:v>
      </x:c>
    </x:row>
    <x:row r="74" ht="21" customHeight="1">
      <x:c r="B74" s="109" t="str">
        <x:f>'07A_Ppto_Comparado'!K72</x:f>
        <x:v>C.1.1.5</x:v>
      </x:c>
      <x:c r="C74" s="109" t="str">
        <x:f>'07A_Ppto_Comparado'!L72</x:f>
        <x:v>Caja proteccion empalme 500×300×250mm</x:v>
      </x:c>
      <x:c r="D74" s="109" t="str">
        <x:f>'07A_Ppto_Comparado'!M72</x:f>
        <x:v>UNI</x:v>
      </x:c>
      <x:c r="E74" s="110" t="n">
        <x:f>'07A_Ppto_Comparado'!N72</x:f>
        <x:v>1</x:v>
      </x:c>
      <x:c r="F74" s="110" t="n">
        <x:f>'07A_Ppto_Comparado'!O72</x:f>
        <x:v>181249.99999999997</x:v>
      </x:c>
      <x:c r="G74" s="110" t="n">
        <x:f>'07A_Ppto_Comparado'!P72</x:f>
        <x:v>181249.99999999997</x:v>
      </x:c>
      <x:c r="H74" s="110" t="str">
        <x:f t="shared" si="452"/>
      </x:c>
      <x:c r="I74" s="110" t="str">
        <x:f t="shared" si="453"/>
      </x:c>
      <x:c r="J74" s="110" t="str">
        <x:f t="shared" si="454"/>
      </x:c>
      <x:c r="K74" s="110" t="str">
        <x:f t="shared" si="455"/>
      </x:c>
      <x:c r="L74" s="110" t="str">
        <x:f t="shared" si="456"/>
      </x:c>
      <x:c r="M74" s="110" t="str">
        <x:f t="shared" si="457"/>
      </x:c>
      <x:c r="N74" s="110" t="str">
        <x:f t="shared" si="458"/>
      </x:c>
      <x:c r="O74" s="110" t="str">
        <x:f t="shared" si="459"/>
      </x:c>
      <x:c r="P74" s="110" t="str">
        <x:f t="shared" si="460"/>
      </x:c>
      <x:c r="Q74" s="110" t="str">
        <x:f t="shared" si="461"/>
      </x:c>
      <x:c r="R74" s="110" t="str">
        <x:f t="shared" si="462"/>
      </x:c>
      <x:c r="S74" s="110" t="str">
        <x:f t="shared" si="463"/>
      </x:c>
      <x:c r="T74" s="110" t="str">
        <x:f t="shared" si="464"/>
      </x:c>
      <x:c r="U74" s="110" t="str">
        <x:f t="shared" si="465"/>
      </x:c>
      <x:c r="V74" s="110" t="str">
        <x:f t="shared" si="466"/>
      </x:c>
      <x:c r="W74" s="110" t="str">
        <x:f t="shared" si="467"/>
      </x:c>
      <x:c r="X74" s="110" t="str">
        <x:f t="shared" si="468"/>
      </x:c>
      <x:c r="Y74" s="110" t="str">
        <x:f t="shared" si="469"/>
      </x:c>
      <x:c r="Z74" s="110" t="str">
        <x:f t="shared" si="470"/>
      </x:c>
      <x:c r="AA74" s="110" t="str">
        <x:f t="shared" si="471"/>
      </x:c>
      <x:c r="AB74" s="110" t="str">
        <x:f t="shared" si="472"/>
      </x:c>
      <x:c r="AC74" s="110" t="str">
        <x:f t="shared" si="473"/>
      </x:c>
      <x:c r="AD74" s="110" t="str">
        <x:f t="shared" si="474"/>
      </x:c>
      <x:c r="AE74" s="110" t="str">
        <x:f t="shared" si="475"/>
      </x:c>
      <x:c r="AF74" s="110" t="str">
        <x:f t="shared" si="476"/>
      </x:c>
      <x:c r="AG74" s="110" t="str">
        <x:f t="shared" si="477"/>
      </x:c>
      <x:c r="AH74" s="110" t="str">
        <x:f t="shared" si="478"/>
      </x:c>
      <x:c r="AI74" s="110" t="str">
        <x:f t="shared" si="479"/>
      </x:c>
      <x:c r="AJ74" s="110" t="str">
        <x:f t="shared" si="480"/>
      </x:c>
      <x:c r="AK74" s="110" t="str">
        <x:f t="shared" si="481"/>
      </x:c>
      <x:c r="AL74" s="110" t="str">
        <x:f t="shared" si="482"/>
      </x:c>
      <x:c r="AM74" s="110" t="str">
        <x:f t="shared" si="483"/>
      </x:c>
      <x:c r="AN74" s="110" t="str">
        <x:f t="shared" si="484"/>
      </x:c>
      <x:c r="AO74" s="110" t="str">
        <x:f t="shared" si="485"/>
      </x:c>
      <x:c r="AP74" s="110" t="str">
        <x:f t="shared" si="486"/>
      </x:c>
      <x:c r="AQ74" s="110" t="str">
        <x:f t="shared" si="487"/>
      </x:c>
      <x:c r="AR74" s="110" t="str">
        <x:f t="shared" si="488"/>
      </x:c>
      <x:c r="AS74" s="110" t="str">
        <x:f t="shared" si="489"/>
      </x:c>
      <x:c r="AT74" s="110" t="str">
        <x:f t="shared" si="490"/>
      </x:c>
      <x:c r="AU74" s="110" t="str">
        <x:f t="shared" si="491"/>
      </x:c>
      <x:c r="AV74" s="110" t="str">
        <x:f t="shared" si="492"/>
      </x:c>
      <x:c r="AW74" s="110" t="str">
        <x:f t="shared" si="493"/>
      </x:c>
      <x:c r="AX74" s="110" t="str">
        <x:f t="shared" si="494"/>
      </x:c>
      <x:c r="AY74" s="110" t="str">
        <x:f t="shared" si="495"/>
      </x:c>
      <x:c r="AZ74" s="110" t="str">
        <x:f t="shared" si="496"/>
      </x:c>
      <x:c r="BA74" s="110" t="str">
        <x:f t="shared" si="497"/>
      </x:c>
      <x:c r="BB74" s="110" t="str">
        <x:f t="shared" si="498"/>
      </x:c>
      <x:c r="BC74" s="110" t="str">
        <x:f t="shared" si="499"/>
      </x:c>
      <x:c r="BD74" s="110" t="str">
        <x:f t="shared" si="500"/>
      </x:c>
      <x:c r="BE74" s="110" t="str">
        <x:f t="shared" si="501"/>
      </x:c>
      <x:c r="BF74" s="110" t="str">
        <x:f t="shared" si="502"/>
      </x:c>
      <x:c r="BG74" s="110" t="str">
        <x:f t="shared" si="503"/>
      </x:c>
      <x:c r="BH74" s="110" t="str">
        <x:f t="shared" si="504"/>
      </x:c>
      <x:c r="BI74" s="110" t="str">
        <x:f t="shared" si="505"/>
      </x:c>
      <x:c r="BJ74" s="110" t="str">
        <x:f t="shared" si="506"/>
      </x:c>
      <x:c r="BK74" s="110" t="str">
        <x:f t="shared" si="507"/>
      </x:c>
      <x:c r="BL74" s="110" t="str">
        <x:f t="shared" si="508"/>
      </x:c>
      <x:c r="BM74" s="110" t="str">
        <x:f t="shared" si="509"/>
      </x:c>
      <x:c r="BN74" s="110" t="str">
        <x:f t="shared" si="510"/>
      </x:c>
      <x:c r="BO74" s="110" t="str">
        <x:f t="shared" si="511"/>
      </x:c>
      <x:c r="BP74" s="110" t="str">
        <x:f t="shared" si="512"/>
      </x:c>
      <x:c r="BQ74" s="110" t="str">
        <x:f t="shared" si="513"/>
      </x:c>
      <x:c r="BR74" s="110" t="str">
        <x:f t="shared" si="514"/>
      </x:c>
      <x:c r="BS74" s="110" t="str">
        <x:f t="shared" si="515"/>
      </x:c>
      <x:c r="BT74" s="110" t="str">
        <x:f t="shared" si="516"/>
      </x:c>
      <x:c r="BU74" s="110" t="str">
        <x:f t="shared" si="517"/>
      </x:c>
      <x:c r="BV74" s="110" t="str">
        <x:f t="shared" si="518"/>
      </x:c>
      <x:c r="BW74" s="110" t="str">
        <x:f t="shared" si="519"/>
      </x:c>
      <x:c r="BX74" s="110" t="str">
        <x:f t="shared" si="520"/>
      </x:c>
      <x:c r="BY74" s="110" t="str">
        <x:f t="shared" si="521"/>
      </x:c>
      <x:c r="BZ74" s="110" t="str">
        <x:f t="shared" si="522"/>
      </x:c>
      <x:c r="CA74" s="110" t="str">
        <x:f t="shared" si="523"/>
      </x:c>
      <x:c r="CB74" s="110" t="str">
        <x:f t="shared" si="524"/>
      </x:c>
      <x:c r="CC74" s="110" t="str">
        <x:f t="shared" si="525"/>
      </x:c>
      <x:c r="CD74" s="110" t="str">
        <x:f t="shared" si="526"/>
      </x:c>
      <x:c r="CE74" s="110" t="str">
        <x:f t="shared" si="527"/>
      </x:c>
      <x:c r="CF74" s="110" t="str">
        <x:f t="shared" si="528"/>
      </x:c>
      <x:c r="CG74" s="110" t="str">
        <x:f t="shared" si="529"/>
      </x:c>
      <x:c r="CH74" s="110" t="str">
        <x:f t="shared" si="530"/>
      </x:c>
      <x:c r="CI74" s="110" t="str">
        <x:f t="shared" si="531"/>
      </x:c>
      <x:c r="CJ74" s="110" t="str">
        <x:f t="shared" si="532"/>
      </x:c>
      <x:c r="CK74" s="110">
        <x:f t="shared" si="533"/>
        <x:v>12946.428571428569</x:v>
      </x:c>
      <x:c r="CL74" s="110">
        <x:f t="shared" si="534"/>
        <x:v>12946.428571428569</x:v>
      </x:c>
      <x:c r="CM74" s="110">
        <x:f t="shared" si="535"/>
        <x:v>12946.428571428569</x:v>
      </x:c>
      <x:c r="CN74" s="110">
        <x:f t="shared" si="536"/>
        <x:v>12946.428571428569</x:v>
      </x:c>
      <x:c r="CO74" s="110">
        <x:f t="shared" si="537"/>
        <x:v>12946.428571428569</x:v>
      </x:c>
      <x:c r="CP74" s="110">
        <x:f t="shared" si="538"/>
        <x:v>12946.428571428569</x:v>
      </x:c>
      <x:c r="CQ74" s="110">
        <x:f t="shared" si="539"/>
        <x:v>12946.428571428569</x:v>
      </x:c>
      <x:c r="CR74" s="110">
        <x:f t="shared" si="540"/>
        <x:v>12946.428571428569</x:v>
      </x:c>
      <x:c r="CS74" s="110">
        <x:f t="shared" si="541"/>
        <x:v>12946.428571428569</x:v>
      </x:c>
      <x:c r="CT74" s="110">
        <x:f t="shared" si="542"/>
        <x:v>12946.428571428569</x:v>
      </x:c>
      <x:c r="CU74" s="110">
        <x:f t="shared" si="543"/>
        <x:v>12946.428571428569</x:v>
      </x:c>
      <x:c r="CV74" s="110">
        <x:f t="shared" si="544"/>
        <x:v>12946.428571428569</x:v>
      </x:c>
      <x:c r="CW74" s="110">
        <x:f t="shared" si="545"/>
        <x:v>12946.428571428569</x:v>
      </x:c>
      <x:c r="CX74" s="110">
        <x:f t="shared" si="546"/>
        <x:v>12946.428571428569</x:v>
      </x:c>
      <x:c r="CY74" s="110" t="str">
        <x:f t="shared" si="547"/>
      </x:c>
      <x:c r="CZ74" s="110" t="str">
        <x:f t="shared" si="548"/>
      </x:c>
      <x:c r="DA74" s="110" t="str">
        <x:f t="shared" si="549"/>
      </x:c>
      <x:c r="DB74" s="110" t="str">
        <x:f t="shared" si="550"/>
      </x:c>
      <x:c r="DC74" s="110" t="str">
        <x:f t="shared" si="551"/>
      </x:c>
      <x:c r="DD74" s="110" t="str">
        <x:f t="shared" si="552"/>
      </x:c>
      <x:c r="DE74" s="110" t="str">
        <x:f t="shared" si="553"/>
      </x:c>
      <x:c r="DF74" s="110" t="str">
        <x:f t="shared" si="554"/>
      </x:c>
      <x:c r="DG74" s="110" t="str">
        <x:f t="shared" si="555"/>
      </x:c>
      <x:c r="DH74" s="110" t="str">
        <x:f t="shared" si="556"/>
      </x:c>
      <x:c r="DI74" s="110" t="str">
        <x:f t="shared" si="557"/>
      </x:c>
      <x:c r="DJ74" s="110" t="str">
        <x:f t="shared" si="558"/>
      </x:c>
      <x:c r="DK74" s="110" t="str">
        <x:f t="shared" si="559"/>
      </x:c>
      <x:c r="DL74" s="110" t="str">
        <x:f t="shared" si="560"/>
      </x:c>
      <x:c r="DM74" s="110" t="str">
        <x:f t="shared" si="561"/>
      </x:c>
      <x:c r="DN74" s="110" t="str">
        <x:f t="shared" si="562"/>
      </x:c>
      <x:c r="DO74" s="110" t="str">
        <x:f t="shared" si="563"/>
      </x:c>
      <x:c r="DP74" s="110" t="str">
        <x:f t="shared" si="564"/>
      </x:c>
      <x:c r="DQ74" s="110" t="str">
        <x:f t="shared" si="565"/>
      </x:c>
      <x:c r="DR74" s="110" t="str">
        <x:f t="shared" si="566"/>
      </x:c>
      <x:c r="DS74" s="110" t="str">
        <x:f t="shared" si="567"/>
      </x:c>
      <x:c r="DT74" s="110" t="str">
        <x:f t="shared" si="568"/>
      </x:c>
      <x:c r="DU74" s="110" t="str">
        <x:f t="shared" si="569"/>
      </x:c>
      <x:c r="DV74" s="110" t="str">
        <x:f t="shared" si="570"/>
      </x:c>
      <x:c r="DW74" s="110" t="str">
        <x:f t="shared" si="571"/>
      </x:c>
      <x:c r="DX74" s="110" t="str">
        <x:f t="shared" si="572"/>
      </x:c>
      <x:c r="DY74" s="110" t="str">
        <x:f t="shared" si="573"/>
      </x:c>
      <x:c r="DZ74" s="110" t="str">
        <x:f t="shared" si="574"/>
      </x:c>
      <x:c r="EA74" s="110" t="str">
        <x:f t="shared" si="575"/>
      </x:c>
      <x:c r="EB74" s="110" t="str">
        <x:f t="shared" si="576"/>
      </x:c>
      <x:c r="EC74" s="110" t="str">
        <x:f t="shared" si="577"/>
      </x:c>
      <x:c r="ED74" s="110" t="str">
        <x:f t="shared" si="578"/>
      </x:c>
      <x:c r="EE74" s="110" t="str">
        <x:f t="shared" si="579"/>
      </x:c>
      <x:c r="EF74" s="110" t="str">
        <x:f t="shared" si="580"/>
      </x:c>
      <x:c r="EG74" s="110" t="str">
        <x:f t="shared" si="581"/>
      </x:c>
      <x:c r="EH74" s="110" t="str">
        <x:f t="shared" si="582"/>
      </x:c>
      <x:c r="EI74" s="110" t="str">
        <x:f t="shared" si="583"/>
      </x:c>
      <x:c r="EJ74" s="110" t="str">
        <x:f t="shared" si="584"/>
      </x:c>
      <x:c r="EK74" s="110" t="str">
        <x:f t="shared" si="585"/>
      </x:c>
      <x:c r="EL74" s="110" t="str">
        <x:f t="shared" si="586"/>
      </x:c>
      <x:c r="EM74" s="110" t="str">
        <x:f t="shared" si="587"/>
      </x:c>
      <x:c r="EN74" s="110" t="str">
        <x:f t="shared" si="588"/>
      </x:c>
      <x:c r="EO74" s="110" t="str">
        <x:f t="shared" si="589"/>
      </x:c>
      <x:c r="EP74" s="110" t="str">
        <x:f t="shared" si="590"/>
      </x:c>
      <x:c r="EQ74" s="110" t="str">
        <x:f t="shared" si="591"/>
      </x:c>
      <x:c r="ER74" s="110" t="str">
        <x:f t="shared" si="592"/>
      </x:c>
      <x:c r="ES74" s="110" t="str">
        <x:f t="shared" si="593"/>
      </x:c>
      <x:c r="ET74" s="110" t="str">
        <x:f t="shared" si="594"/>
      </x:c>
      <x:c r="EU74" s="110" t="str">
        <x:f t="shared" si="595"/>
      </x:c>
      <x:c r="EV74" s="110" t="str">
        <x:f t="shared" si="596"/>
      </x:c>
      <x:c r="EW74" s="110" t="str">
        <x:f t="shared" si="597"/>
      </x:c>
      <x:c r="EX74" s="110" t="str">
        <x:f t="shared" si="598"/>
      </x:c>
      <x:c r="EY74" s="110" t="str">
        <x:f t="shared" si="599"/>
      </x:c>
      <x:c r="EZ74" s="110" t="str">
        <x:f t="shared" si="600"/>
      </x:c>
      <x:c r="FA74" s="110" t="str">
        <x:f t="shared" si="601"/>
      </x:c>
      <x:c r="FB74" t="n">
        <x:f>'07_Presupuesto'!J69-'14_Parametros'!$B$5+1</x:f>
        <x:v>82</x:v>
      </x:c>
      <x:c r="FC74" t="n">
        <x:f>'07_Presupuesto'!K69-'14_Parametros'!$B$5+1</x:f>
        <x:v>95</x:v>
      </x:c>
      <x:c r="FD74">
        <x:f t="shared" si="602"/>
        <x:v>14</x:v>
      </x:c>
    </x:row>
    <x:row r="75" ht="21" customHeight="1">
      <x:c r="B75" t="str">
        <x:f>'07A_Ppto_Comparado'!K73</x:f>
        <x:v>C.1.1.6</x:v>
      </x:c>
      <x:c r="C75" t="str">
        <x:f>'07A_Ppto_Comparado'!L73</x:f>
        <x:v>Malla tierra de proteccion y servicio 2×2m</x:v>
      </x:c>
      <x:c r="D75" t="str">
        <x:f>'07A_Ppto_Comparado'!M73</x:f>
        <x:v>UNI</x:v>
      </x:c>
      <x:c r="E75" s="90" t="n">
        <x:f>'07A_Ppto_Comparado'!N73</x:f>
        <x:v>1</x:v>
      </x:c>
      <x:c r="F75" s="90" t="n">
        <x:f>'07A_Ppto_Comparado'!O73</x:f>
        <x:v>425000</x:v>
      </x:c>
      <x:c r="G75" s="90" t="n">
        <x:f>'07A_Ppto_Comparado'!P73</x:f>
        <x:v>425000</x:v>
      </x:c>
      <x:c r="H75" s="90" t="str">
        <x:f t="shared" si="452"/>
      </x:c>
      <x:c r="I75" s="90" t="str">
        <x:f t="shared" si="453"/>
      </x:c>
      <x:c r="J75" s="90" t="str">
        <x:f t="shared" si="454"/>
      </x:c>
      <x:c r="K75" s="90" t="str">
        <x:f t="shared" si="455"/>
      </x:c>
      <x:c r="L75" s="90" t="str">
        <x:f t="shared" si="456"/>
      </x:c>
      <x:c r="M75" s="90" t="str">
        <x:f t="shared" si="457"/>
      </x:c>
      <x:c r="N75" s="90" t="str">
        <x:f t="shared" si="458"/>
      </x:c>
      <x:c r="O75" s="90" t="str">
        <x:f t="shared" si="459"/>
      </x:c>
      <x:c r="P75" s="90" t="str">
        <x:f t="shared" si="460"/>
      </x:c>
      <x:c r="Q75" s="90" t="str">
        <x:f t="shared" si="461"/>
      </x:c>
      <x:c r="R75" s="90" t="str">
        <x:f t="shared" si="462"/>
      </x:c>
      <x:c r="S75" s="90" t="str">
        <x:f t="shared" si="463"/>
      </x:c>
      <x:c r="T75" s="90" t="str">
        <x:f t="shared" si="464"/>
      </x:c>
      <x:c r="U75" s="90" t="str">
        <x:f t="shared" si="465"/>
      </x:c>
      <x:c r="V75" s="90" t="str">
        <x:f t="shared" si="466"/>
      </x:c>
      <x:c r="W75" s="90" t="str">
        <x:f t="shared" si="467"/>
      </x:c>
      <x:c r="X75" s="90" t="str">
        <x:f t="shared" si="468"/>
      </x:c>
      <x:c r="Y75" s="90" t="str">
        <x:f t="shared" si="469"/>
      </x:c>
      <x:c r="Z75" s="90" t="str">
        <x:f t="shared" si="470"/>
      </x:c>
      <x:c r="AA75" s="90" t="str">
        <x:f t="shared" si="471"/>
      </x:c>
      <x:c r="AB75" s="90" t="str">
        <x:f t="shared" si="472"/>
      </x:c>
      <x:c r="AC75" s="90" t="str">
        <x:f t="shared" si="473"/>
      </x:c>
      <x:c r="AD75" s="90" t="str">
        <x:f t="shared" si="474"/>
      </x:c>
      <x:c r="AE75" s="90" t="str">
        <x:f t="shared" si="475"/>
      </x:c>
      <x:c r="AF75" s="90" t="str">
        <x:f t="shared" si="476"/>
      </x:c>
      <x:c r="AG75" s="90" t="str">
        <x:f t="shared" si="477"/>
      </x:c>
      <x:c r="AH75" s="90" t="str">
        <x:f t="shared" si="478"/>
      </x:c>
      <x:c r="AI75" s="90" t="str">
        <x:f t="shared" si="479"/>
      </x:c>
      <x:c r="AJ75" s="90" t="str">
        <x:f t="shared" si="480"/>
      </x:c>
      <x:c r="AK75" s="90" t="str">
        <x:f t="shared" si="481"/>
      </x:c>
      <x:c r="AL75" s="90" t="str">
        <x:f t="shared" si="482"/>
      </x:c>
      <x:c r="AM75" s="90" t="str">
        <x:f t="shared" si="483"/>
      </x:c>
      <x:c r="AN75" s="90" t="str">
        <x:f t="shared" si="484"/>
      </x:c>
      <x:c r="AO75" s="90" t="str">
        <x:f t="shared" si="485"/>
      </x:c>
      <x:c r="AP75" s="90" t="str">
        <x:f t="shared" si="486"/>
      </x:c>
      <x:c r="AQ75" s="90" t="str">
        <x:f t="shared" si="487"/>
      </x:c>
      <x:c r="AR75" s="90" t="str">
        <x:f t="shared" si="488"/>
      </x:c>
      <x:c r="AS75" s="90" t="str">
        <x:f t="shared" si="489"/>
      </x:c>
      <x:c r="AT75" s="90" t="str">
        <x:f t="shared" si="490"/>
      </x:c>
      <x:c r="AU75" s="90" t="str">
        <x:f t="shared" si="491"/>
      </x:c>
      <x:c r="AV75" s="90" t="str">
        <x:f t="shared" si="492"/>
      </x:c>
      <x:c r="AW75" s="90" t="str">
        <x:f t="shared" si="493"/>
      </x:c>
      <x:c r="AX75" s="90" t="str">
        <x:f t="shared" si="494"/>
      </x:c>
      <x:c r="AY75" s="90" t="str">
        <x:f t="shared" si="495"/>
      </x:c>
      <x:c r="AZ75" s="90" t="str">
        <x:f t="shared" si="496"/>
      </x:c>
      <x:c r="BA75" s="90" t="str">
        <x:f t="shared" si="497"/>
      </x:c>
      <x:c r="BB75" s="90" t="str">
        <x:f t="shared" si="498"/>
      </x:c>
      <x:c r="BC75" s="90" t="str">
        <x:f t="shared" si="499"/>
      </x:c>
      <x:c r="BD75" s="90" t="str">
        <x:f t="shared" si="500"/>
      </x:c>
      <x:c r="BE75" s="90" t="str">
        <x:f t="shared" si="501"/>
      </x:c>
      <x:c r="BF75" s="90" t="str">
        <x:f t="shared" si="502"/>
      </x:c>
      <x:c r="BG75" s="90" t="str">
        <x:f t="shared" si="503"/>
      </x:c>
      <x:c r="BH75" s="90" t="str">
        <x:f t="shared" si="504"/>
      </x:c>
      <x:c r="BI75" s="90" t="str">
        <x:f t="shared" si="505"/>
      </x:c>
      <x:c r="BJ75" s="90" t="str">
        <x:f t="shared" si="506"/>
      </x:c>
      <x:c r="BK75" s="90" t="str">
        <x:f t="shared" si="507"/>
      </x:c>
      <x:c r="BL75" s="90" t="str">
        <x:f t="shared" si="508"/>
      </x:c>
      <x:c r="BM75" s="90" t="str">
        <x:f t="shared" si="509"/>
      </x:c>
      <x:c r="BN75" s="90" t="str">
        <x:f t="shared" si="510"/>
      </x:c>
      <x:c r="BO75" s="90" t="str">
        <x:f t="shared" si="511"/>
      </x:c>
      <x:c r="BP75" s="90" t="str">
        <x:f t="shared" si="512"/>
      </x:c>
      <x:c r="BQ75" s="90" t="str">
        <x:f t="shared" si="513"/>
      </x:c>
      <x:c r="BR75" s="90" t="str">
        <x:f t="shared" si="514"/>
      </x:c>
      <x:c r="BS75" s="90" t="str">
        <x:f t="shared" si="515"/>
      </x:c>
      <x:c r="BT75" s="90" t="str">
        <x:f t="shared" si="516"/>
      </x:c>
      <x:c r="BU75" s="90" t="str">
        <x:f t="shared" si="517"/>
      </x:c>
      <x:c r="BV75" s="90" t="str">
        <x:f t="shared" si="518"/>
      </x:c>
      <x:c r="BW75" s="90" t="str">
        <x:f t="shared" si="519"/>
      </x:c>
      <x:c r="BX75" s="90" t="str">
        <x:f t="shared" si="520"/>
      </x:c>
      <x:c r="BY75" s="90" t="str">
        <x:f t="shared" si="521"/>
      </x:c>
      <x:c r="BZ75" s="90" t="str">
        <x:f t="shared" si="522"/>
      </x:c>
      <x:c r="CA75" s="90" t="str">
        <x:f t="shared" si="523"/>
      </x:c>
      <x:c r="CB75" s="90" t="str">
        <x:f t="shared" si="524"/>
      </x:c>
      <x:c r="CC75" s="90" t="str">
        <x:f t="shared" si="525"/>
      </x:c>
      <x:c r="CD75" s="90" t="str">
        <x:f t="shared" si="526"/>
      </x:c>
      <x:c r="CE75" s="90" t="str">
        <x:f t="shared" si="527"/>
      </x:c>
      <x:c r="CF75" s="90" t="str">
        <x:f t="shared" si="528"/>
      </x:c>
      <x:c r="CG75" s="90" t="str">
        <x:f t="shared" si="529"/>
      </x:c>
      <x:c r="CH75" s="90" t="str">
        <x:f t="shared" si="530"/>
      </x:c>
      <x:c r="CI75" s="90" t="str">
        <x:f t="shared" si="531"/>
      </x:c>
      <x:c r="CJ75" s="90" t="str">
        <x:f t="shared" si="532"/>
      </x:c>
      <x:c r="CK75" s="90">
        <x:f t="shared" si="533"/>
        <x:v>30357.142857142859</x:v>
      </x:c>
      <x:c r="CL75" s="90">
        <x:f t="shared" si="534"/>
        <x:v>30357.142857142859</x:v>
      </x:c>
      <x:c r="CM75" s="90">
        <x:f t="shared" si="535"/>
        <x:v>30357.142857142859</x:v>
      </x:c>
      <x:c r="CN75" s="90">
        <x:f t="shared" si="536"/>
        <x:v>30357.142857142859</x:v>
      </x:c>
      <x:c r="CO75" s="90">
        <x:f t="shared" si="537"/>
        <x:v>30357.142857142859</x:v>
      </x:c>
      <x:c r="CP75" s="90">
        <x:f t="shared" si="538"/>
        <x:v>30357.142857142859</x:v>
      </x:c>
      <x:c r="CQ75" s="90">
        <x:f t="shared" si="539"/>
        <x:v>30357.142857142859</x:v>
      </x:c>
      <x:c r="CR75" s="90">
        <x:f t="shared" si="540"/>
        <x:v>30357.142857142859</x:v>
      </x:c>
      <x:c r="CS75" s="90">
        <x:f t="shared" si="541"/>
        <x:v>30357.142857142859</x:v>
      </x:c>
      <x:c r="CT75" s="90">
        <x:f t="shared" si="542"/>
        <x:v>30357.142857142859</x:v>
      </x:c>
      <x:c r="CU75" s="90">
        <x:f t="shared" si="543"/>
        <x:v>30357.142857142859</x:v>
      </x:c>
      <x:c r="CV75" s="90">
        <x:f t="shared" si="544"/>
        <x:v>30357.142857142859</x:v>
      </x:c>
      <x:c r="CW75" s="90">
        <x:f t="shared" si="545"/>
        <x:v>30357.142857142859</x:v>
      </x:c>
      <x:c r="CX75" s="90">
        <x:f t="shared" si="546"/>
        <x:v>30357.142857142859</x:v>
      </x:c>
      <x:c r="CY75" s="90" t="str">
        <x:f t="shared" si="547"/>
      </x:c>
      <x:c r="CZ75" s="90" t="str">
        <x:f t="shared" si="548"/>
      </x:c>
      <x:c r="DA75" s="90" t="str">
        <x:f t="shared" si="549"/>
      </x:c>
      <x:c r="DB75" s="90" t="str">
        <x:f t="shared" si="550"/>
      </x:c>
      <x:c r="DC75" s="90" t="str">
        <x:f t="shared" si="551"/>
      </x:c>
      <x:c r="DD75" s="90" t="str">
        <x:f t="shared" si="552"/>
      </x:c>
      <x:c r="DE75" s="90" t="str">
        <x:f t="shared" si="553"/>
      </x:c>
      <x:c r="DF75" s="90" t="str">
        <x:f t="shared" si="554"/>
      </x:c>
      <x:c r="DG75" s="90" t="str">
        <x:f t="shared" si="555"/>
      </x:c>
      <x:c r="DH75" s="90" t="str">
        <x:f t="shared" si="556"/>
      </x:c>
      <x:c r="DI75" s="90" t="str">
        <x:f t="shared" si="557"/>
      </x:c>
      <x:c r="DJ75" s="90" t="str">
        <x:f t="shared" si="558"/>
      </x:c>
      <x:c r="DK75" s="90" t="str">
        <x:f t="shared" si="559"/>
      </x:c>
      <x:c r="DL75" s="90" t="str">
        <x:f t="shared" si="560"/>
      </x:c>
      <x:c r="DM75" s="90" t="str">
        <x:f t="shared" si="561"/>
      </x:c>
      <x:c r="DN75" s="90" t="str">
        <x:f t="shared" si="562"/>
      </x:c>
      <x:c r="DO75" s="90" t="str">
        <x:f t="shared" si="563"/>
      </x:c>
      <x:c r="DP75" s="90" t="str">
        <x:f t="shared" si="564"/>
      </x:c>
      <x:c r="DQ75" s="90" t="str">
        <x:f t="shared" si="565"/>
      </x:c>
      <x:c r="DR75" s="90" t="str">
        <x:f t="shared" si="566"/>
      </x:c>
      <x:c r="DS75" s="90" t="str">
        <x:f t="shared" si="567"/>
      </x:c>
      <x:c r="DT75" s="90" t="str">
        <x:f t="shared" si="568"/>
      </x:c>
      <x:c r="DU75" s="90" t="str">
        <x:f t="shared" si="569"/>
      </x:c>
      <x:c r="DV75" s="90" t="str">
        <x:f t="shared" si="570"/>
      </x:c>
      <x:c r="DW75" s="90" t="str">
        <x:f t="shared" si="571"/>
      </x:c>
      <x:c r="DX75" s="90" t="str">
        <x:f t="shared" si="572"/>
      </x:c>
      <x:c r="DY75" s="90" t="str">
        <x:f t="shared" si="573"/>
      </x:c>
      <x:c r="DZ75" s="90" t="str">
        <x:f t="shared" si="574"/>
      </x:c>
      <x:c r="EA75" s="90" t="str">
        <x:f t="shared" si="575"/>
      </x:c>
      <x:c r="EB75" s="90" t="str">
        <x:f t="shared" si="576"/>
      </x:c>
      <x:c r="EC75" s="90" t="str">
        <x:f t="shared" si="577"/>
      </x:c>
      <x:c r="ED75" s="90" t="str">
        <x:f t="shared" si="578"/>
      </x:c>
      <x:c r="EE75" s="90" t="str">
        <x:f t="shared" si="579"/>
      </x:c>
      <x:c r="EF75" s="90" t="str">
        <x:f t="shared" si="580"/>
      </x:c>
      <x:c r="EG75" s="90" t="str">
        <x:f t="shared" si="581"/>
      </x:c>
      <x:c r="EH75" s="90" t="str">
        <x:f t="shared" si="582"/>
      </x:c>
      <x:c r="EI75" s="90" t="str">
        <x:f t="shared" si="583"/>
      </x:c>
      <x:c r="EJ75" s="90" t="str">
        <x:f t="shared" si="584"/>
      </x:c>
      <x:c r="EK75" s="90" t="str">
        <x:f t="shared" si="585"/>
      </x:c>
      <x:c r="EL75" s="90" t="str">
        <x:f t="shared" si="586"/>
      </x:c>
      <x:c r="EM75" s="90" t="str">
        <x:f t="shared" si="587"/>
      </x:c>
      <x:c r="EN75" s="90" t="str">
        <x:f t="shared" si="588"/>
      </x:c>
      <x:c r="EO75" s="90" t="str">
        <x:f t="shared" si="589"/>
      </x:c>
      <x:c r="EP75" s="90" t="str">
        <x:f t="shared" si="590"/>
      </x:c>
      <x:c r="EQ75" s="90" t="str">
        <x:f t="shared" si="591"/>
      </x:c>
      <x:c r="ER75" s="90" t="str">
        <x:f t="shared" si="592"/>
      </x:c>
      <x:c r="ES75" s="90" t="str">
        <x:f t="shared" si="593"/>
      </x:c>
      <x:c r="ET75" s="90" t="str">
        <x:f t="shared" si="594"/>
      </x:c>
      <x:c r="EU75" s="90" t="str">
        <x:f t="shared" si="595"/>
      </x:c>
      <x:c r="EV75" s="90" t="str">
        <x:f t="shared" si="596"/>
      </x:c>
      <x:c r="EW75" s="90" t="str">
        <x:f t="shared" si="597"/>
      </x:c>
      <x:c r="EX75" s="90" t="str">
        <x:f t="shared" si="598"/>
      </x:c>
      <x:c r="EY75" s="90" t="str">
        <x:f t="shared" si="599"/>
      </x:c>
      <x:c r="EZ75" s="90" t="str">
        <x:f t="shared" si="600"/>
      </x:c>
      <x:c r="FA75" s="90" t="str">
        <x:f t="shared" si="601"/>
      </x:c>
      <x:c r="FB75" t="n">
        <x:f>'07_Presupuesto'!J70-'14_Parametros'!$B$5+1</x:f>
        <x:v>82</x:v>
      </x:c>
      <x:c r="FC75" t="n">
        <x:f>'07_Presupuesto'!K70-'14_Parametros'!$B$5+1</x:f>
        <x:v>95</x:v>
      </x:c>
      <x:c r="FD75">
        <x:f t="shared" si="602"/>
        <x:v>14</x:v>
      </x:c>
    </x:row>
    <x:row r="76" ht="21" customHeight="1">
      <x:c r="B76" s="109" t="str">
        <x:f>'07A_Ppto_Comparado'!K74</x:f>
        <x:v>C.1.2.1</x:v>
      </x:c>
      <x:c r="C76" s="109" t="str">
        <x:f>'07A_Ppto_Comparado'!L74</x:f>
        <x:v>Tablero Metalico 1200x800x300mm</x:v>
      </x:c>
      <x:c r="D76" s="109" t="str">
        <x:f>'07A_Ppto_Comparado'!M74</x:f>
        <x:v>UNI</x:v>
      </x:c>
      <x:c r="E76" s="110" t="n">
        <x:f>'07A_Ppto_Comparado'!N74</x:f>
        <x:v>1</x:v>
      </x:c>
      <x:c r="F76" s="110" t="n">
        <x:f>'07A_Ppto_Comparado'!O74</x:f>
        <x:v>525000</x:v>
      </x:c>
      <x:c r="G76" s="110" t="n">
        <x:f>'07A_Ppto_Comparado'!P74</x:f>
        <x:v>525000</x:v>
      </x:c>
      <x:c r="H76" s="110" t="str">
        <x:f t="shared" si="452"/>
      </x:c>
      <x:c r="I76" s="110" t="str">
        <x:f t="shared" si="453"/>
      </x:c>
      <x:c r="J76" s="110" t="str">
        <x:f t="shared" si="454"/>
      </x:c>
      <x:c r="K76" s="110" t="str">
        <x:f t="shared" si="455"/>
      </x:c>
      <x:c r="L76" s="110" t="str">
        <x:f t="shared" si="456"/>
      </x:c>
      <x:c r="M76" s="110" t="str">
        <x:f t="shared" si="457"/>
      </x:c>
      <x:c r="N76" s="110" t="str">
        <x:f t="shared" si="458"/>
      </x:c>
      <x:c r="O76" s="110" t="str">
        <x:f t="shared" si="459"/>
      </x:c>
      <x:c r="P76" s="110" t="str">
        <x:f t="shared" si="460"/>
      </x:c>
      <x:c r="Q76" s="110" t="str">
        <x:f t="shared" si="461"/>
      </x:c>
      <x:c r="R76" s="110" t="str">
        <x:f t="shared" si="462"/>
      </x:c>
      <x:c r="S76" s="110" t="str">
        <x:f t="shared" si="463"/>
      </x:c>
      <x:c r="T76" s="110" t="str">
        <x:f t="shared" si="464"/>
      </x:c>
      <x:c r="U76" s="110" t="str">
        <x:f t="shared" si="465"/>
      </x:c>
      <x:c r="V76" s="110" t="str">
        <x:f t="shared" si="466"/>
      </x:c>
      <x:c r="W76" s="110" t="str">
        <x:f t="shared" si="467"/>
      </x:c>
      <x:c r="X76" s="110" t="str">
        <x:f t="shared" si="468"/>
      </x:c>
      <x:c r="Y76" s="110" t="str">
        <x:f t="shared" si="469"/>
      </x:c>
      <x:c r="Z76" s="110" t="str">
        <x:f t="shared" si="470"/>
      </x:c>
      <x:c r="AA76" s="110" t="str">
        <x:f t="shared" si="471"/>
      </x:c>
      <x:c r="AB76" s="110" t="str">
        <x:f t="shared" si="472"/>
      </x:c>
      <x:c r="AC76" s="110" t="str">
        <x:f t="shared" si="473"/>
      </x:c>
      <x:c r="AD76" s="110" t="str">
        <x:f t="shared" si="474"/>
      </x:c>
      <x:c r="AE76" s="110" t="str">
        <x:f t="shared" si="475"/>
      </x:c>
      <x:c r="AF76" s="110" t="str">
        <x:f t="shared" si="476"/>
      </x:c>
      <x:c r="AG76" s="110" t="str">
        <x:f t="shared" si="477"/>
      </x:c>
      <x:c r="AH76" s="110" t="str">
        <x:f t="shared" si="478"/>
      </x:c>
      <x:c r="AI76" s="110" t="str">
        <x:f t="shared" si="479"/>
      </x:c>
      <x:c r="AJ76" s="110" t="str">
        <x:f t="shared" si="480"/>
      </x:c>
      <x:c r="AK76" s="110" t="str">
        <x:f t="shared" si="481"/>
      </x:c>
      <x:c r="AL76" s="110" t="str">
        <x:f t="shared" si="482"/>
      </x:c>
      <x:c r="AM76" s="110" t="str">
        <x:f t="shared" si="483"/>
      </x:c>
      <x:c r="AN76" s="110" t="str">
        <x:f t="shared" si="484"/>
      </x:c>
      <x:c r="AO76" s="110" t="str">
        <x:f t="shared" si="485"/>
      </x:c>
      <x:c r="AP76" s="110" t="str">
        <x:f t="shared" si="486"/>
      </x:c>
      <x:c r="AQ76" s="110" t="str">
        <x:f t="shared" si="487"/>
      </x:c>
      <x:c r="AR76" s="110" t="str">
        <x:f t="shared" si="488"/>
      </x:c>
      <x:c r="AS76" s="110" t="str">
        <x:f t="shared" si="489"/>
      </x:c>
      <x:c r="AT76" s="110" t="str">
        <x:f t="shared" si="490"/>
      </x:c>
      <x:c r="AU76" s="110" t="str">
        <x:f t="shared" si="491"/>
      </x:c>
      <x:c r="AV76" s="110" t="str">
        <x:f t="shared" si="492"/>
      </x:c>
      <x:c r="AW76" s="110" t="str">
        <x:f t="shared" si="493"/>
      </x:c>
      <x:c r="AX76" s="110" t="str">
        <x:f t="shared" si="494"/>
      </x:c>
      <x:c r="AY76" s="110" t="str">
        <x:f t="shared" si="495"/>
      </x:c>
      <x:c r="AZ76" s="110" t="str">
        <x:f t="shared" si="496"/>
      </x:c>
      <x:c r="BA76" s="110" t="str">
        <x:f t="shared" si="497"/>
      </x:c>
      <x:c r="BB76" s="110" t="str">
        <x:f t="shared" si="498"/>
      </x:c>
      <x:c r="BC76" s="110" t="str">
        <x:f t="shared" si="499"/>
      </x:c>
      <x:c r="BD76" s="110" t="str">
        <x:f t="shared" si="500"/>
      </x:c>
      <x:c r="BE76" s="110" t="str">
        <x:f t="shared" si="501"/>
      </x:c>
      <x:c r="BF76" s="110" t="str">
        <x:f t="shared" si="502"/>
      </x:c>
      <x:c r="BG76" s="110" t="str">
        <x:f t="shared" si="503"/>
      </x:c>
      <x:c r="BH76" s="110" t="str">
        <x:f t="shared" si="504"/>
      </x:c>
      <x:c r="BI76" s="110" t="str">
        <x:f t="shared" si="505"/>
      </x:c>
      <x:c r="BJ76" s="110" t="str">
        <x:f t="shared" si="506"/>
      </x:c>
      <x:c r="BK76" s="110" t="str">
        <x:f t="shared" si="507"/>
      </x:c>
      <x:c r="BL76" s="110" t="str">
        <x:f t="shared" si="508"/>
      </x:c>
      <x:c r="BM76" s="110" t="str">
        <x:f t="shared" si="509"/>
      </x:c>
      <x:c r="BN76" s="110" t="str">
        <x:f t="shared" si="510"/>
      </x:c>
      <x:c r="BO76" s="110" t="str">
        <x:f t="shared" si="511"/>
      </x:c>
      <x:c r="BP76" s="110" t="str">
        <x:f t="shared" si="512"/>
      </x:c>
      <x:c r="BQ76" s="110" t="str">
        <x:f t="shared" si="513"/>
      </x:c>
      <x:c r="BR76" s="110" t="str">
        <x:f t="shared" si="514"/>
      </x:c>
      <x:c r="BS76" s="110" t="str">
        <x:f t="shared" si="515"/>
      </x:c>
      <x:c r="BT76" s="110" t="str">
        <x:f t="shared" si="516"/>
      </x:c>
      <x:c r="BU76" s="110" t="str">
        <x:f t="shared" si="517"/>
      </x:c>
      <x:c r="BV76" s="110" t="str">
        <x:f t="shared" si="518"/>
      </x:c>
      <x:c r="BW76" s="110" t="str">
        <x:f t="shared" si="519"/>
      </x:c>
      <x:c r="BX76" s="110" t="str">
        <x:f t="shared" si="520"/>
      </x:c>
      <x:c r="BY76" s="110" t="str">
        <x:f t="shared" si="521"/>
      </x:c>
      <x:c r="BZ76" s="110" t="str">
        <x:f t="shared" si="522"/>
      </x:c>
      <x:c r="CA76" s="110" t="str">
        <x:f t="shared" si="523"/>
      </x:c>
      <x:c r="CB76" s="110" t="str">
        <x:f t="shared" si="524"/>
      </x:c>
      <x:c r="CC76" s="110" t="str">
        <x:f t="shared" si="525"/>
      </x:c>
      <x:c r="CD76" s="110" t="str">
        <x:f t="shared" si="526"/>
      </x:c>
      <x:c r="CE76" s="110" t="str">
        <x:f t="shared" si="527"/>
      </x:c>
      <x:c r="CF76" s="110" t="str">
        <x:f t="shared" si="528"/>
      </x:c>
      <x:c r="CG76" s="110" t="str">
        <x:f t="shared" si="529"/>
      </x:c>
      <x:c r="CH76" s="110" t="str">
        <x:f t="shared" si="530"/>
      </x:c>
      <x:c r="CI76" s="110" t="str">
        <x:f t="shared" si="531"/>
      </x:c>
      <x:c r="CJ76" s="110" t="str">
        <x:f t="shared" si="532"/>
      </x:c>
      <x:c r="CK76" s="110">
        <x:f t="shared" si="533"/>
        <x:v>37500</x:v>
      </x:c>
      <x:c r="CL76" s="110">
        <x:f t="shared" si="534"/>
        <x:v>37500</x:v>
      </x:c>
      <x:c r="CM76" s="110">
        <x:f t="shared" si="535"/>
        <x:v>37500</x:v>
      </x:c>
      <x:c r="CN76" s="110">
        <x:f t="shared" si="536"/>
        <x:v>37500</x:v>
      </x:c>
      <x:c r="CO76" s="110">
        <x:f t="shared" si="537"/>
        <x:v>37500</x:v>
      </x:c>
      <x:c r="CP76" s="110">
        <x:f t="shared" si="538"/>
        <x:v>37500</x:v>
      </x:c>
      <x:c r="CQ76" s="110">
        <x:f t="shared" si="539"/>
        <x:v>37500</x:v>
      </x:c>
      <x:c r="CR76" s="110">
        <x:f t="shared" si="540"/>
        <x:v>37500</x:v>
      </x:c>
      <x:c r="CS76" s="110">
        <x:f t="shared" si="541"/>
        <x:v>37500</x:v>
      </x:c>
      <x:c r="CT76" s="110">
        <x:f t="shared" si="542"/>
        <x:v>37500</x:v>
      </x:c>
      <x:c r="CU76" s="110">
        <x:f t="shared" si="543"/>
        <x:v>37500</x:v>
      </x:c>
      <x:c r="CV76" s="110">
        <x:f t="shared" si="544"/>
        <x:v>37500</x:v>
      </x:c>
      <x:c r="CW76" s="110">
        <x:f t="shared" si="545"/>
        <x:v>37500</x:v>
      </x:c>
      <x:c r="CX76" s="110">
        <x:f t="shared" si="546"/>
        <x:v>37500</x:v>
      </x:c>
      <x:c r="CY76" s="110" t="str">
        <x:f t="shared" si="547"/>
      </x:c>
      <x:c r="CZ76" s="110" t="str">
        <x:f t="shared" si="548"/>
      </x:c>
      <x:c r="DA76" s="110" t="str">
        <x:f t="shared" si="549"/>
      </x:c>
      <x:c r="DB76" s="110" t="str">
        <x:f t="shared" si="550"/>
      </x:c>
      <x:c r="DC76" s="110" t="str">
        <x:f t="shared" si="551"/>
      </x:c>
      <x:c r="DD76" s="110" t="str">
        <x:f t="shared" si="552"/>
      </x:c>
      <x:c r="DE76" s="110" t="str">
        <x:f t="shared" si="553"/>
      </x:c>
      <x:c r="DF76" s="110" t="str">
        <x:f t="shared" si="554"/>
      </x:c>
      <x:c r="DG76" s="110" t="str">
        <x:f t="shared" si="555"/>
      </x:c>
      <x:c r="DH76" s="110" t="str">
        <x:f t="shared" si="556"/>
      </x:c>
      <x:c r="DI76" s="110" t="str">
        <x:f t="shared" si="557"/>
      </x:c>
      <x:c r="DJ76" s="110" t="str">
        <x:f t="shared" si="558"/>
      </x:c>
      <x:c r="DK76" s="110" t="str">
        <x:f t="shared" si="559"/>
      </x:c>
      <x:c r="DL76" s="110" t="str">
        <x:f t="shared" si="560"/>
      </x:c>
      <x:c r="DM76" s="110" t="str">
        <x:f t="shared" si="561"/>
      </x:c>
      <x:c r="DN76" s="110" t="str">
        <x:f t="shared" si="562"/>
      </x:c>
      <x:c r="DO76" s="110" t="str">
        <x:f t="shared" si="563"/>
      </x:c>
      <x:c r="DP76" s="110" t="str">
        <x:f t="shared" si="564"/>
      </x:c>
      <x:c r="DQ76" s="110" t="str">
        <x:f t="shared" si="565"/>
      </x:c>
      <x:c r="DR76" s="110" t="str">
        <x:f t="shared" si="566"/>
      </x:c>
      <x:c r="DS76" s="110" t="str">
        <x:f t="shared" si="567"/>
      </x:c>
      <x:c r="DT76" s="110" t="str">
        <x:f t="shared" si="568"/>
      </x:c>
      <x:c r="DU76" s="110" t="str">
        <x:f t="shared" si="569"/>
      </x:c>
      <x:c r="DV76" s="110" t="str">
        <x:f t="shared" si="570"/>
      </x:c>
      <x:c r="DW76" s="110" t="str">
        <x:f t="shared" si="571"/>
      </x:c>
      <x:c r="DX76" s="110" t="str">
        <x:f t="shared" si="572"/>
      </x:c>
      <x:c r="DY76" s="110" t="str">
        <x:f t="shared" si="573"/>
      </x:c>
      <x:c r="DZ76" s="110" t="str">
        <x:f t="shared" si="574"/>
      </x:c>
      <x:c r="EA76" s="110" t="str">
        <x:f t="shared" si="575"/>
      </x:c>
      <x:c r="EB76" s="110" t="str">
        <x:f t="shared" si="576"/>
      </x:c>
      <x:c r="EC76" s="110" t="str">
        <x:f t="shared" si="577"/>
      </x:c>
      <x:c r="ED76" s="110" t="str">
        <x:f t="shared" si="578"/>
      </x:c>
      <x:c r="EE76" s="110" t="str">
        <x:f t="shared" si="579"/>
      </x:c>
      <x:c r="EF76" s="110" t="str">
        <x:f t="shared" si="580"/>
      </x:c>
      <x:c r="EG76" s="110" t="str">
        <x:f t="shared" si="581"/>
      </x:c>
      <x:c r="EH76" s="110" t="str">
        <x:f t="shared" si="582"/>
      </x:c>
      <x:c r="EI76" s="110" t="str">
        <x:f t="shared" si="583"/>
      </x:c>
      <x:c r="EJ76" s="110" t="str">
        <x:f t="shared" si="584"/>
      </x:c>
      <x:c r="EK76" s="110" t="str">
        <x:f t="shared" si="585"/>
      </x:c>
      <x:c r="EL76" s="110" t="str">
        <x:f t="shared" si="586"/>
      </x:c>
      <x:c r="EM76" s="110" t="str">
        <x:f t="shared" si="587"/>
      </x:c>
      <x:c r="EN76" s="110" t="str">
        <x:f t="shared" si="588"/>
      </x:c>
      <x:c r="EO76" s="110" t="str">
        <x:f t="shared" si="589"/>
      </x:c>
      <x:c r="EP76" s="110" t="str">
        <x:f t="shared" si="590"/>
      </x:c>
      <x:c r="EQ76" s="110" t="str">
        <x:f t="shared" si="591"/>
      </x:c>
      <x:c r="ER76" s="110" t="str">
        <x:f t="shared" si="592"/>
      </x:c>
      <x:c r="ES76" s="110" t="str">
        <x:f t="shared" si="593"/>
      </x:c>
      <x:c r="ET76" s="110" t="str">
        <x:f t="shared" si="594"/>
      </x:c>
      <x:c r="EU76" s="110" t="str">
        <x:f t="shared" si="595"/>
      </x:c>
      <x:c r="EV76" s="110" t="str">
        <x:f t="shared" si="596"/>
      </x:c>
      <x:c r="EW76" s="110" t="str">
        <x:f t="shared" si="597"/>
      </x:c>
      <x:c r="EX76" s="110" t="str">
        <x:f t="shared" si="598"/>
      </x:c>
      <x:c r="EY76" s="110" t="str">
        <x:f t="shared" si="599"/>
      </x:c>
      <x:c r="EZ76" s="110" t="str">
        <x:f t="shared" si="600"/>
      </x:c>
      <x:c r="FA76" s="110" t="str">
        <x:f t="shared" si="601"/>
      </x:c>
      <x:c r="FB76" t="n">
        <x:f>'07_Presupuesto'!J71-'14_Parametros'!$B$5+1</x:f>
        <x:v>82</x:v>
      </x:c>
      <x:c r="FC76" t="n">
        <x:f>'07_Presupuesto'!K71-'14_Parametros'!$B$5+1</x:f>
        <x:v>95</x:v>
      </x:c>
      <x:c r="FD76">
        <x:f t="shared" si="602"/>
        <x:v>14</x:v>
      </x:c>
    </x:row>
    <x:row r="77" ht="21" customHeight="1">
      <x:c r="B77" t="str">
        <x:f>'07A_Ppto_Comparado'!K75</x:f>
        <x:v>C.1.2.4</x:v>
      </x:c>
      <x:c r="C77" t="str">
        <x:f>'07A_Ppto_Comparado'!L75</x:f>
        <x:v>Automaticos 25A</x:v>
      </x:c>
      <x:c r="D77" t="str">
        <x:f>'07A_Ppto_Comparado'!M75</x:f>
        <x:v>UNI</x:v>
      </x:c>
      <x:c r="E77" s="90" t="n">
        <x:f>'07A_Ppto_Comparado'!N75</x:f>
        <x:v>1</x:v>
      </x:c>
      <x:c r="F77" s="90" t="n">
        <x:f>'07A_Ppto_Comparado'!O75</x:f>
        <x:v>23125</x:v>
      </x:c>
      <x:c r="G77" s="90" t="n">
        <x:f>'07A_Ppto_Comparado'!P75</x:f>
        <x:v>23125</x:v>
      </x:c>
      <x:c r="H77" s="90" t="str">
        <x:f t="shared" si="452"/>
      </x:c>
      <x:c r="I77" s="90" t="str">
        <x:f t="shared" si="453"/>
      </x:c>
      <x:c r="J77" s="90" t="str">
        <x:f t="shared" si="454"/>
      </x:c>
      <x:c r="K77" s="90" t="str">
        <x:f t="shared" si="455"/>
      </x:c>
      <x:c r="L77" s="90" t="str">
        <x:f t="shared" si="456"/>
      </x:c>
      <x:c r="M77" s="90" t="str">
        <x:f t="shared" si="457"/>
      </x:c>
      <x:c r="N77" s="90" t="str">
        <x:f t="shared" si="458"/>
      </x:c>
      <x:c r="O77" s="90" t="str">
        <x:f t="shared" si="459"/>
      </x:c>
      <x:c r="P77" s="90" t="str">
        <x:f t="shared" si="460"/>
      </x:c>
      <x:c r="Q77" s="90" t="str">
        <x:f t="shared" si="461"/>
      </x:c>
      <x:c r="R77" s="90" t="str">
        <x:f t="shared" si="462"/>
      </x:c>
      <x:c r="S77" s="90" t="str">
        <x:f t="shared" si="463"/>
      </x:c>
      <x:c r="T77" s="90" t="str">
        <x:f t="shared" si="464"/>
      </x:c>
      <x:c r="U77" s="90" t="str">
        <x:f t="shared" si="465"/>
      </x:c>
      <x:c r="V77" s="90" t="str">
        <x:f t="shared" si="466"/>
      </x:c>
      <x:c r="W77" s="90" t="str">
        <x:f t="shared" si="467"/>
      </x:c>
      <x:c r="X77" s="90" t="str">
        <x:f t="shared" si="468"/>
      </x:c>
      <x:c r="Y77" s="90" t="str">
        <x:f t="shared" si="469"/>
      </x:c>
      <x:c r="Z77" s="90" t="str">
        <x:f t="shared" si="470"/>
      </x:c>
      <x:c r="AA77" s="90" t="str">
        <x:f t="shared" si="471"/>
      </x:c>
      <x:c r="AB77" s="90" t="str">
        <x:f t="shared" si="472"/>
      </x:c>
      <x:c r="AC77" s="90" t="str">
        <x:f t="shared" si="473"/>
      </x:c>
      <x:c r="AD77" s="90" t="str">
        <x:f t="shared" si="474"/>
      </x:c>
      <x:c r="AE77" s="90" t="str">
        <x:f t="shared" si="475"/>
      </x:c>
      <x:c r="AF77" s="90" t="str">
        <x:f t="shared" si="476"/>
      </x:c>
      <x:c r="AG77" s="90" t="str">
        <x:f t="shared" si="477"/>
      </x:c>
      <x:c r="AH77" s="90" t="str">
        <x:f t="shared" si="478"/>
      </x:c>
      <x:c r="AI77" s="90" t="str">
        <x:f t="shared" si="479"/>
      </x:c>
      <x:c r="AJ77" s="90" t="str">
        <x:f t="shared" si="480"/>
      </x:c>
      <x:c r="AK77" s="90" t="str">
        <x:f t="shared" si="481"/>
      </x:c>
      <x:c r="AL77" s="90" t="str">
        <x:f t="shared" si="482"/>
      </x:c>
      <x:c r="AM77" s="90" t="str">
        <x:f t="shared" si="483"/>
      </x:c>
      <x:c r="AN77" s="90" t="str">
        <x:f t="shared" si="484"/>
      </x:c>
      <x:c r="AO77" s="90" t="str">
        <x:f t="shared" si="485"/>
      </x:c>
      <x:c r="AP77" s="90" t="str">
        <x:f t="shared" si="486"/>
      </x:c>
      <x:c r="AQ77" s="90" t="str">
        <x:f t="shared" si="487"/>
      </x:c>
      <x:c r="AR77" s="90" t="str">
        <x:f t="shared" si="488"/>
      </x:c>
      <x:c r="AS77" s="90" t="str">
        <x:f t="shared" si="489"/>
      </x:c>
      <x:c r="AT77" s="90" t="str">
        <x:f t="shared" si="490"/>
      </x:c>
      <x:c r="AU77" s="90" t="str">
        <x:f t="shared" si="491"/>
      </x:c>
      <x:c r="AV77" s="90" t="str">
        <x:f t="shared" si="492"/>
      </x:c>
      <x:c r="AW77" s="90" t="str">
        <x:f t="shared" si="493"/>
      </x:c>
      <x:c r="AX77" s="90" t="str">
        <x:f t="shared" si="494"/>
      </x:c>
      <x:c r="AY77" s="90" t="str">
        <x:f t="shared" si="495"/>
      </x:c>
      <x:c r="AZ77" s="90" t="str">
        <x:f t="shared" si="496"/>
      </x:c>
      <x:c r="BA77" s="90" t="str">
        <x:f t="shared" si="497"/>
      </x:c>
      <x:c r="BB77" s="90" t="str">
        <x:f t="shared" si="498"/>
      </x:c>
      <x:c r="BC77" s="90" t="str">
        <x:f t="shared" si="499"/>
      </x:c>
      <x:c r="BD77" s="90" t="str">
        <x:f t="shared" si="500"/>
      </x:c>
      <x:c r="BE77" s="90" t="str">
        <x:f t="shared" si="501"/>
      </x:c>
      <x:c r="BF77" s="90" t="str">
        <x:f t="shared" si="502"/>
      </x:c>
      <x:c r="BG77" s="90" t="str">
        <x:f t="shared" si="503"/>
      </x:c>
      <x:c r="BH77" s="90" t="str">
        <x:f t="shared" si="504"/>
      </x:c>
      <x:c r="BI77" s="90" t="str">
        <x:f t="shared" si="505"/>
      </x:c>
      <x:c r="BJ77" s="90" t="str">
        <x:f t="shared" si="506"/>
      </x:c>
      <x:c r="BK77" s="90" t="str">
        <x:f t="shared" si="507"/>
      </x:c>
      <x:c r="BL77" s="90" t="str">
        <x:f t="shared" si="508"/>
      </x:c>
      <x:c r="BM77" s="90" t="str">
        <x:f t="shared" si="509"/>
      </x:c>
      <x:c r="BN77" s="90" t="str">
        <x:f t="shared" si="510"/>
      </x:c>
      <x:c r="BO77" s="90" t="str">
        <x:f t="shared" si="511"/>
      </x:c>
      <x:c r="BP77" s="90" t="str">
        <x:f t="shared" si="512"/>
      </x:c>
      <x:c r="BQ77" s="90" t="str">
        <x:f t="shared" si="513"/>
      </x:c>
      <x:c r="BR77" s="90" t="str">
        <x:f t="shared" si="514"/>
      </x:c>
      <x:c r="BS77" s="90" t="str">
        <x:f t="shared" si="515"/>
      </x:c>
      <x:c r="BT77" s="90" t="str">
        <x:f t="shared" si="516"/>
      </x:c>
      <x:c r="BU77" s="90" t="str">
        <x:f t="shared" si="517"/>
      </x:c>
      <x:c r="BV77" s="90" t="str">
        <x:f t="shared" si="518"/>
      </x:c>
      <x:c r="BW77" s="90" t="str">
        <x:f t="shared" si="519"/>
      </x:c>
      <x:c r="BX77" s="90" t="str">
        <x:f t="shared" si="520"/>
      </x:c>
      <x:c r="BY77" s="90" t="str">
        <x:f t="shared" si="521"/>
      </x:c>
      <x:c r="BZ77" s="90" t="str">
        <x:f t="shared" si="522"/>
      </x:c>
      <x:c r="CA77" s="90" t="str">
        <x:f t="shared" si="523"/>
      </x:c>
      <x:c r="CB77" s="90" t="str">
        <x:f t="shared" si="524"/>
      </x:c>
      <x:c r="CC77" s="90" t="str">
        <x:f t="shared" si="525"/>
      </x:c>
      <x:c r="CD77" s="90" t="str">
        <x:f t="shared" si="526"/>
      </x:c>
      <x:c r="CE77" s="90" t="str">
        <x:f t="shared" si="527"/>
      </x:c>
      <x:c r="CF77" s="90" t="str">
        <x:f t="shared" si="528"/>
      </x:c>
      <x:c r="CG77" s="90" t="str">
        <x:f t="shared" si="529"/>
      </x:c>
      <x:c r="CH77" s="90" t="str">
        <x:f t="shared" si="530"/>
      </x:c>
      <x:c r="CI77" s="90" t="str">
        <x:f t="shared" si="531"/>
      </x:c>
      <x:c r="CJ77" s="90" t="str">
        <x:f t="shared" si="532"/>
      </x:c>
      <x:c r="CK77" s="90">
        <x:f t="shared" si="533"/>
        <x:v>1651.7857142857142</x:v>
      </x:c>
      <x:c r="CL77" s="90">
        <x:f t="shared" si="534"/>
        <x:v>1651.7857142857142</x:v>
      </x:c>
      <x:c r="CM77" s="90">
        <x:f t="shared" si="535"/>
        <x:v>1651.7857142857142</x:v>
      </x:c>
      <x:c r="CN77" s="90">
        <x:f t="shared" si="536"/>
        <x:v>1651.7857142857142</x:v>
      </x:c>
      <x:c r="CO77" s="90">
        <x:f t="shared" si="537"/>
        <x:v>1651.7857142857142</x:v>
      </x:c>
      <x:c r="CP77" s="90">
        <x:f t="shared" si="538"/>
        <x:v>1651.7857142857142</x:v>
      </x:c>
      <x:c r="CQ77" s="90">
        <x:f t="shared" si="539"/>
        <x:v>1651.7857142857142</x:v>
      </x:c>
      <x:c r="CR77" s="90">
        <x:f t="shared" si="540"/>
        <x:v>1651.7857142857142</x:v>
      </x:c>
      <x:c r="CS77" s="90">
        <x:f t="shared" si="541"/>
        <x:v>1651.7857142857142</x:v>
      </x:c>
      <x:c r="CT77" s="90">
        <x:f t="shared" si="542"/>
        <x:v>1651.7857142857142</x:v>
      </x:c>
      <x:c r="CU77" s="90">
        <x:f t="shared" si="543"/>
        <x:v>1651.7857142857142</x:v>
      </x:c>
      <x:c r="CV77" s="90">
        <x:f t="shared" si="544"/>
        <x:v>1651.7857142857142</x:v>
      </x:c>
      <x:c r="CW77" s="90">
        <x:f t="shared" si="545"/>
        <x:v>1651.7857142857142</x:v>
      </x:c>
      <x:c r="CX77" s="90">
        <x:f t="shared" si="546"/>
        <x:v>1651.7857142857142</x:v>
      </x:c>
      <x:c r="CY77" s="90" t="str">
        <x:f t="shared" si="547"/>
      </x:c>
      <x:c r="CZ77" s="90" t="str">
        <x:f t="shared" si="548"/>
      </x:c>
      <x:c r="DA77" s="90" t="str">
        <x:f t="shared" si="549"/>
      </x:c>
      <x:c r="DB77" s="90" t="str">
        <x:f t="shared" si="550"/>
      </x:c>
      <x:c r="DC77" s="90" t="str">
        <x:f t="shared" si="551"/>
      </x:c>
      <x:c r="DD77" s="90" t="str">
        <x:f t="shared" si="552"/>
      </x:c>
      <x:c r="DE77" s="90" t="str">
        <x:f t="shared" si="553"/>
      </x:c>
      <x:c r="DF77" s="90" t="str">
        <x:f t="shared" si="554"/>
      </x:c>
      <x:c r="DG77" s="90" t="str">
        <x:f t="shared" si="555"/>
      </x:c>
      <x:c r="DH77" s="90" t="str">
        <x:f t="shared" si="556"/>
      </x:c>
      <x:c r="DI77" s="90" t="str">
        <x:f t="shared" si="557"/>
      </x:c>
      <x:c r="DJ77" s="90" t="str">
        <x:f t="shared" si="558"/>
      </x:c>
      <x:c r="DK77" s="90" t="str">
        <x:f t="shared" si="559"/>
      </x:c>
      <x:c r="DL77" s="90" t="str">
        <x:f t="shared" si="560"/>
      </x:c>
      <x:c r="DM77" s="90" t="str">
        <x:f t="shared" si="561"/>
      </x:c>
      <x:c r="DN77" s="90" t="str">
        <x:f t="shared" si="562"/>
      </x:c>
      <x:c r="DO77" s="90" t="str">
        <x:f t="shared" si="563"/>
      </x:c>
      <x:c r="DP77" s="90" t="str">
        <x:f t="shared" si="564"/>
      </x:c>
      <x:c r="DQ77" s="90" t="str">
        <x:f t="shared" si="565"/>
      </x:c>
      <x:c r="DR77" s="90" t="str">
        <x:f t="shared" si="566"/>
      </x:c>
      <x:c r="DS77" s="90" t="str">
        <x:f t="shared" si="567"/>
      </x:c>
      <x:c r="DT77" s="90" t="str">
        <x:f t="shared" si="568"/>
      </x:c>
      <x:c r="DU77" s="90" t="str">
        <x:f t="shared" si="569"/>
      </x:c>
      <x:c r="DV77" s="90" t="str">
        <x:f t="shared" si="570"/>
      </x:c>
      <x:c r="DW77" s="90" t="str">
        <x:f t="shared" si="571"/>
      </x:c>
      <x:c r="DX77" s="90" t="str">
        <x:f t="shared" si="572"/>
      </x:c>
      <x:c r="DY77" s="90" t="str">
        <x:f t="shared" si="573"/>
      </x:c>
      <x:c r="DZ77" s="90" t="str">
        <x:f t="shared" si="574"/>
      </x:c>
      <x:c r="EA77" s="90" t="str">
        <x:f t="shared" si="575"/>
      </x:c>
      <x:c r="EB77" s="90" t="str">
        <x:f t="shared" si="576"/>
      </x:c>
      <x:c r="EC77" s="90" t="str">
        <x:f t="shared" si="577"/>
      </x:c>
      <x:c r="ED77" s="90" t="str">
        <x:f t="shared" si="578"/>
      </x:c>
      <x:c r="EE77" s="90" t="str">
        <x:f t="shared" si="579"/>
      </x:c>
      <x:c r="EF77" s="90" t="str">
        <x:f t="shared" si="580"/>
      </x:c>
      <x:c r="EG77" s="90" t="str">
        <x:f t="shared" si="581"/>
      </x:c>
      <x:c r="EH77" s="90" t="str">
        <x:f t="shared" si="582"/>
      </x:c>
      <x:c r="EI77" s="90" t="str">
        <x:f t="shared" si="583"/>
      </x:c>
      <x:c r="EJ77" s="90" t="str">
        <x:f t="shared" si="584"/>
      </x:c>
      <x:c r="EK77" s="90" t="str">
        <x:f t="shared" si="585"/>
      </x:c>
      <x:c r="EL77" s="90" t="str">
        <x:f t="shared" si="586"/>
      </x:c>
      <x:c r="EM77" s="90" t="str">
        <x:f t="shared" si="587"/>
      </x:c>
      <x:c r="EN77" s="90" t="str">
        <x:f t="shared" si="588"/>
      </x:c>
      <x:c r="EO77" s="90" t="str">
        <x:f t="shared" si="589"/>
      </x:c>
      <x:c r="EP77" s="90" t="str">
        <x:f t="shared" si="590"/>
      </x:c>
      <x:c r="EQ77" s="90" t="str">
        <x:f t="shared" si="591"/>
      </x:c>
      <x:c r="ER77" s="90" t="str">
        <x:f t="shared" si="592"/>
      </x:c>
      <x:c r="ES77" s="90" t="str">
        <x:f t="shared" si="593"/>
      </x:c>
      <x:c r="ET77" s="90" t="str">
        <x:f t="shared" si="594"/>
      </x:c>
      <x:c r="EU77" s="90" t="str">
        <x:f t="shared" si="595"/>
      </x:c>
      <x:c r="EV77" s="90" t="str">
        <x:f t="shared" si="596"/>
      </x:c>
      <x:c r="EW77" s="90" t="str">
        <x:f t="shared" si="597"/>
      </x:c>
      <x:c r="EX77" s="90" t="str">
        <x:f t="shared" si="598"/>
      </x:c>
      <x:c r="EY77" s="90" t="str">
        <x:f t="shared" si="599"/>
      </x:c>
      <x:c r="EZ77" s="90" t="str">
        <x:f t="shared" si="600"/>
      </x:c>
      <x:c r="FA77" s="90" t="str">
        <x:f t="shared" si="601"/>
      </x:c>
      <x:c r="FB77" t="n">
        <x:f>'07_Presupuesto'!J72-'14_Parametros'!$B$5+1</x:f>
        <x:v>82</x:v>
      </x:c>
      <x:c r="FC77" t="n">
        <x:f>'07_Presupuesto'!K72-'14_Parametros'!$B$5+1</x:f>
        <x:v>95</x:v>
      </x:c>
      <x:c r="FD77">
        <x:f t="shared" si="602"/>
        <x:v>14</x:v>
      </x:c>
    </x:row>
    <x:row r="78" ht="21" customHeight="1">
      <x:c r="B78" s="109" t="str">
        <x:f>'07A_Ppto_Comparado'!K76</x:f>
        <x:v>C.1.2.5</x:v>
      </x:c>
      <x:c r="C78" s="109" t="str">
        <x:f>'07A_Ppto_Comparado'!L76</x:f>
        <x:v>Automaticos 16A</x:v>
      </x:c>
      <x:c r="D78" s="109" t="str">
        <x:f>'07A_Ppto_Comparado'!M76</x:f>
        <x:v>UNI</x:v>
      </x:c>
      <x:c r="E78" s="110" t="n">
        <x:f>'07A_Ppto_Comparado'!N76</x:f>
        <x:v>2</x:v>
      </x:c>
      <x:c r="F78" s="110" t="n">
        <x:f>'07A_Ppto_Comparado'!O76</x:f>
        <x:v>21874.999999999996</x:v>
      </x:c>
      <x:c r="G78" s="110" t="n">
        <x:f>'07A_Ppto_Comparado'!P76</x:f>
        <x:v>43749.99999999999</x:v>
      </x:c>
      <x:c r="H78" s="110" t="str">
        <x:f t="shared" si="452"/>
      </x:c>
      <x:c r="I78" s="110" t="str">
        <x:f t="shared" si="453"/>
      </x:c>
      <x:c r="J78" s="110" t="str">
        <x:f t="shared" si="454"/>
      </x:c>
      <x:c r="K78" s="110" t="str">
        <x:f t="shared" si="455"/>
      </x:c>
      <x:c r="L78" s="110" t="str">
        <x:f t="shared" si="456"/>
      </x:c>
      <x:c r="M78" s="110" t="str">
        <x:f t="shared" si="457"/>
      </x:c>
      <x:c r="N78" s="110" t="str">
        <x:f t="shared" si="458"/>
      </x:c>
      <x:c r="O78" s="110" t="str">
        <x:f t="shared" si="459"/>
      </x:c>
      <x:c r="P78" s="110" t="str">
        <x:f t="shared" si="460"/>
      </x:c>
      <x:c r="Q78" s="110" t="str">
        <x:f t="shared" si="461"/>
      </x:c>
      <x:c r="R78" s="110" t="str">
        <x:f t="shared" si="462"/>
      </x:c>
      <x:c r="S78" s="110" t="str">
        <x:f t="shared" si="463"/>
      </x:c>
      <x:c r="T78" s="110" t="str">
        <x:f t="shared" si="464"/>
      </x:c>
      <x:c r="U78" s="110" t="str">
        <x:f t="shared" si="465"/>
      </x:c>
      <x:c r="V78" s="110" t="str">
        <x:f t="shared" si="466"/>
      </x:c>
      <x:c r="W78" s="110" t="str">
        <x:f t="shared" si="467"/>
      </x:c>
      <x:c r="X78" s="110" t="str">
        <x:f t="shared" si="468"/>
      </x:c>
      <x:c r="Y78" s="110" t="str">
        <x:f t="shared" si="469"/>
      </x:c>
      <x:c r="Z78" s="110" t="str">
        <x:f t="shared" si="470"/>
      </x:c>
      <x:c r="AA78" s="110" t="str">
        <x:f t="shared" si="471"/>
      </x:c>
      <x:c r="AB78" s="110" t="str">
        <x:f t="shared" si="472"/>
      </x:c>
      <x:c r="AC78" s="110" t="str">
        <x:f t="shared" si="473"/>
      </x:c>
      <x:c r="AD78" s="110" t="str">
        <x:f t="shared" si="474"/>
      </x:c>
      <x:c r="AE78" s="110" t="str">
        <x:f t="shared" si="475"/>
      </x:c>
      <x:c r="AF78" s="110" t="str">
        <x:f t="shared" si="476"/>
      </x:c>
      <x:c r="AG78" s="110" t="str">
        <x:f t="shared" si="477"/>
      </x:c>
      <x:c r="AH78" s="110" t="str">
        <x:f t="shared" si="478"/>
      </x:c>
      <x:c r="AI78" s="110" t="str">
        <x:f t="shared" si="479"/>
      </x:c>
      <x:c r="AJ78" s="110" t="str">
        <x:f t="shared" si="480"/>
      </x:c>
      <x:c r="AK78" s="110" t="str">
        <x:f t="shared" si="481"/>
      </x:c>
      <x:c r="AL78" s="110" t="str">
        <x:f t="shared" si="482"/>
      </x:c>
      <x:c r="AM78" s="110" t="str">
        <x:f t="shared" si="483"/>
      </x:c>
      <x:c r="AN78" s="110" t="str">
        <x:f t="shared" si="484"/>
      </x:c>
      <x:c r="AO78" s="110" t="str">
        <x:f t="shared" si="485"/>
      </x:c>
      <x:c r="AP78" s="110" t="str">
        <x:f t="shared" si="486"/>
      </x:c>
      <x:c r="AQ78" s="110" t="str">
        <x:f t="shared" si="487"/>
      </x:c>
      <x:c r="AR78" s="110" t="str">
        <x:f t="shared" si="488"/>
      </x:c>
      <x:c r="AS78" s="110" t="str">
        <x:f t="shared" si="489"/>
      </x:c>
      <x:c r="AT78" s="110" t="str">
        <x:f t="shared" si="490"/>
      </x:c>
      <x:c r="AU78" s="110" t="str">
        <x:f t="shared" si="491"/>
      </x:c>
      <x:c r="AV78" s="110" t="str">
        <x:f t="shared" si="492"/>
      </x:c>
      <x:c r="AW78" s="110" t="str">
        <x:f t="shared" si="493"/>
      </x:c>
      <x:c r="AX78" s="110" t="str">
        <x:f t="shared" si="494"/>
      </x:c>
      <x:c r="AY78" s="110" t="str">
        <x:f t="shared" si="495"/>
      </x:c>
      <x:c r="AZ78" s="110" t="str">
        <x:f t="shared" si="496"/>
      </x:c>
      <x:c r="BA78" s="110" t="str">
        <x:f t="shared" si="497"/>
      </x:c>
      <x:c r="BB78" s="110" t="str">
        <x:f t="shared" si="498"/>
      </x:c>
      <x:c r="BC78" s="110" t="str">
        <x:f t="shared" si="499"/>
      </x:c>
      <x:c r="BD78" s="110" t="str">
        <x:f t="shared" si="500"/>
      </x:c>
      <x:c r="BE78" s="110" t="str">
        <x:f t="shared" si="501"/>
      </x:c>
      <x:c r="BF78" s="110" t="str">
        <x:f t="shared" si="502"/>
      </x:c>
      <x:c r="BG78" s="110" t="str">
        <x:f t="shared" si="503"/>
      </x:c>
      <x:c r="BH78" s="110" t="str">
        <x:f t="shared" si="504"/>
      </x:c>
      <x:c r="BI78" s="110" t="str">
        <x:f t="shared" si="505"/>
      </x:c>
      <x:c r="BJ78" s="110" t="str">
        <x:f t="shared" si="506"/>
      </x:c>
      <x:c r="BK78" s="110" t="str">
        <x:f t="shared" si="507"/>
      </x:c>
      <x:c r="BL78" s="110" t="str">
        <x:f t="shared" si="508"/>
      </x:c>
      <x:c r="BM78" s="110" t="str">
        <x:f t="shared" si="509"/>
      </x:c>
      <x:c r="BN78" s="110" t="str">
        <x:f t="shared" si="510"/>
      </x:c>
      <x:c r="BO78" s="110" t="str">
        <x:f t="shared" si="511"/>
      </x:c>
      <x:c r="BP78" s="110" t="str">
        <x:f t="shared" si="512"/>
      </x:c>
      <x:c r="BQ78" s="110" t="str">
        <x:f t="shared" si="513"/>
      </x:c>
      <x:c r="BR78" s="110" t="str">
        <x:f t="shared" si="514"/>
      </x:c>
      <x:c r="BS78" s="110" t="str">
        <x:f t="shared" si="515"/>
      </x:c>
      <x:c r="BT78" s="110" t="str">
        <x:f t="shared" si="516"/>
      </x:c>
      <x:c r="BU78" s="110" t="str">
        <x:f t="shared" si="517"/>
      </x:c>
      <x:c r="BV78" s="110" t="str">
        <x:f t="shared" si="518"/>
      </x:c>
      <x:c r="BW78" s="110" t="str">
        <x:f t="shared" si="519"/>
      </x:c>
      <x:c r="BX78" s="110" t="str">
        <x:f t="shared" si="520"/>
      </x:c>
      <x:c r="BY78" s="110" t="str">
        <x:f t="shared" si="521"/>
      </x:c>
      <x:c r="BZ78" s="110" t="str">
        <x:f t="shared" si="522"/>
      </x:c>
      <x:c r="CA78" s="110" t="str">
        <x:f t="shared" si="523"/>
      </x:c>
      <x:c r="CB78" s="110" t="str">
        <x:f t="shared" si="524"/>
      </x:c>
      <x:c r="CC78" s="110" t="str">
        <x:f t="shared" si="525"/>
      </x:c>
      <x:c r="CD78" s="110" t="str">
        <x:f t="shared" si="526"/>
      </x:c>
      <x:c r="CE78" s="110" t="str">
        <x:f t="shared" si="527"/>
      </x:c>
      <x:c r="CF78" s="110" t="str">
        <x:f t="shared" si="528"/>
      </x:c>
      <x:c r="CG78" s="110" t="str">
        <x:f t="shared" si="529"/>
      </x:c>
      <x:c r="CH78" s="110" t="str">
        <x:f t="shared" si="530"/>
      </x:c>
      <x:c r="CI78" s="110" t="str">
        <x:f t="shared" si="531"/>
      </x:c>
      <x:c r="CJ78" s="110" t="str">
        <x:f t="shared" si="532"/>
      </x:c>
      <x:c r="CK78" s="110">
        <x:f t="shared" si="533"/>
        <x:v>3124.9999999999995</x:v>
      </x:c>
      <x:c r="CL78" s="110">
        <x:f t="shared" si="534"/>
        <x:v>3124.9999999999995</x:v>
      </x:c>
      <x:c r="CM78" s="110">
        <x:f t="shared" si="535"/>
        <x:v>3124.9999999999995</x:v>
      </x:c>
      <x:c r="CN78" s="110">
        <x:f t="shared" si="536"/>
        <x:v>3124.9999999999995</x:v>
      </x:c>
      <x:c r="CO78" s="110">
        <x:f t="shared" si="537"/>
        <x:v>3124.9999999999995</x:v>
      </x:c>
      <x:c r="CP78" s="110">
        <x:f t="shared" si="538"/>
        <x:v>3124.9999999999995</x:v>
      </x:c>
      <x:c r="CQ78" s="110">
        <x:f t="shared" si="539"/>
        <x:v>3124.9999999999995</x:v>
      </x:c>
      <x:c r="CR78" s="110">
        <x:f t="shared" si="540"/>
        <x:v>3124.9999999999995</x:v>
      </x:c>
      <x:c r="CS78" s="110">
        <x:f t="shared" si="541"/>
        <x:v>3124.9999999999995</x:v>
      </x:c>
      <x:c r="CT78" s="110">
        <x:f t="shared" si="542"/>
        <x:v>3124.9999999999995</x:v>
      </x:c>
      <x:c r="CU78" s="110">
        <x:f t="shared" si="543"/>
        <x:v>3124.9999999999995</x:v>
      </x:c>
      <x:c r="CV78" s="110">
        <x:f t="shared" si="544"/>
        <x:v>3124.9999999999995</x:v>
      </x:c>
      <x:c r="CW78" s="110">
        <x:f t="shared" si="545"/>
        <x:v>3124.9999999999995</x:v>
      </x:c>
      <x:c r="CX78" s="110">
        <x:f t="shared" si="546"/>
        <x:v>3124.9999999999995</x:v>
      </x:c>
      <x:c r="CY78" s="110" t="str">
        <x:f t="shared" si="547"/>
      </x:c>
      <x:c r="CZ78" s="110" t="str">
        <x:f t="shared" si="548"/>
      </x:c>
      <x:c r="DA78" s="110" t="str">
        <x:f t="shared" si="549"/>
      </x:c>
      <x:c r="DB78" s="110" t="str">
        <x:f t="shared" si="550"/>
      </x:c>
      <x:c r="DC78" s="110" t="str">
        <x:f t="shared" si="551"/>
      </x:c>
      <x:c r="DD78" s="110" t="str">
        <x:f t="shared" si="552"/>
      </x:c>
      <x:c r="DE78" s="110" t="str">
        <x:f t="shared" si="553"/>
      </x:c>
      <x:c r="DF78" s="110" t="str">
        <x:f t="shared" si="554"/>
      </x:c>
      <x:c r="DG78" s="110" t="str">
        <x:f t="shared" si="555"/>
      </x:c>
      <x:c r="DH78" s="110" t="str">
        <x:f t="shared" si="556"/>
      </x:c>
      <x:c r="DI78" s="110" t="str">
        <x:f t="shared" si="557"/>
      </x:c>
      <x:c r="DJ78" s="110" t="str">
        <x:f t="shared" si="558"/>
      </x:c>
      <x:c r="DK78" s="110" t="str">
        <x:f t="shared" si="559"/>
      </x:c>
      <x:c r="DL78" s="110" t="str">
        <x:f t="shared" si="560"/>
      </x:c>
      <x:c r="DM78" s="110" t="str">
        <x:f t="shared" si="561"/>
      </x:c>
      <x:c r="DN78" s="110" t="str">
        <x:f t="shared" si="562"/>
      </x:c>
      <x:c r="DO78" s="110" t="str">
        <x:f t="shared" si="563"/>
      </x:c>
      <x:c r="DP78" s="110" t="str">
        <x:f t="shared" si="564"/>
      </x:c>
      <x:c r="DQ78" s="110" t="str">
        <x:f t="shared" si="565"/>
      </x:c>
      <x:c r="DR78" s="110" t="str">
        <x:f t="shared" si="566"/>
      </x:c>
      <x:c r="DS78" s="110" t="str">
        <x:f t="shared" si="567"/>
      </x:c>
      <x:c r="DT78" s="110" t="str">
        <x:f t="shared" si="568"/>
      </x:c>
      <x:c r="DU78" s="110" t="str">
        <x:f t="shared" si="569"/>
      </x:c>
      <x:c r="DV78" s="110" t="str">
        <x:f t="shared" si="570"/>
      </x:c>
      <x:c r="DW78" s="110" t="str">
        <x:f t="shared" si="571"/>
      </x:c>
      <x:c r="DX78" s="110" t="str">
        <x:f t="shared" si="572"/>
      </x:c>
      <x:c r="DY78" s="110" t="str">
        <x:f t="shared" si="573"/>
      </x:c>
      <x:c r="DZ78" s="110" t="str">
        <x:f t="shared" si="574"/>
      </x:c>
      <x:c r="EA78" s="110" t="str">
        <x:f t="shared" si="575"/>
      </x:c>
      <x:c r="EB78" s="110" t="str">
        <x:f t="shared" si="576"/>
      </x:c>
      <x:c r="EC78" s="110" t="str">
        <x:f t="shared" si="577"/>
      </x:c>
      <x:c r="ED78" s="110" t="str">
        <x:f t="shared" si="578"/>
      </x:c>
      <x:c r="EE78" s="110" t="str">
        <x:f t="shared" si="579"/>
      </x:c>
      <x:c r="EF78" s="110" t="str">
        <x:f t="shared" si="580"/>
      </x:c>
      <x:c r="EG78" s="110" t="str">
        <x:f t="shared" si="581"/>
      </x:c>
      <x:c r="EH78" s="110" t="str">
        <x:f t="shared" si="582"/>
      </x:c>
      <x:c r="EI78" s="110" t="str">
        <x:f t="shared" si="583"/>
      </x:c>
      <x:c r="EJ78" s="110" t="str">
        <x:f t="shared" si="584"/>
      </x:c>
      <x:c r="EK78" s="110" t="str">
        <x:f t="shared" si="585"/>
      </x:c>
      <x:c r="EL78" s="110" t="str">
        <x:f t="shared" si="586"/>
      </x:c>
      <x:c r="EM78" s="110" t="str">
        <x:f t="shared" si="587"/>
      </x:c>
      <x:c r="EN78" s="110" t="str">
        <x:f t="shared" si="588"/>
      </x:c>
      <x:c r="EO78" s="110" t="str">
        <x:f t="shared" si="589"/>
      </x:c>
      <x:c r="EP78" s="110" t="str">
        <x:f t="shared" si="590"/>
      </x:c>
      <x:c r="EQ78" s="110" t="str">
        <x:f t="shared" si="591"/>
      </x:c>
      <x:c r="ER78" s="110" t="str">
        <x:f t="shared" si="592"/>
      </x:c>
      <x:c r="ES78" s="110" t="str">
        <x:f t="shared" si="593"/>
      </x:c>
      <x:c r="ET78" s="110" t="str">
        <x:f t="shared" si="594"/>
      </x:c>
      <x:c r="EU78" s="110" t="str">
        <x:f t="shared" si="595"/>
      </x:c>
      <x:c r="EV78" s="110" t="str">
        <x:f t="shared" si="596"/>
      </x:c>
      <x:c r="EW78" s="110" t="str">
        <x:f t="shared" si="597"/>
      </x:c>
      <x:c r="EX78" s="110" t="str">
        <x:f t="shared" si="598"/>
      </x:c>
      <x:c r="EY78" s="110" t="str">
        <x:f t="shared" si="599"/>
      </x:c>
      <x:c r="EZ78" s="110" t="str">
        <x:f t="shared" si="600"/>
      </x:c>
      <x:c r="FA78" s="110" t="str">
        <x:f t="shared" si="601"/>
      </x:c>
      <x:c r="FB78" t="n">
        <x:f>'07_Presupuesto'!J73-'14_Parametros'!$B$5+1</x:f>
        <x:v>82</x:v>
      </x:c>
      <x:c r="FC78" t="n">
        <x:f>'07_Presupuesto'!K73-'14_Parametros'!$B$5+1</x:f>
        <x:v>95</x:v>
      </x:c>
      <x:c r="FD78">
        <x:f t="shared" si="602"/>
        <x:v>14</x:v>
      </x:c>
    </x:row>
    <x:row r="79" ht="21" customHeight="1">
      <x:c r="B79" t="str">
        <x:f>'07A_Ppto_Comparado'!K77</x:f>
        <x:v>C.1.2.6</x:v>
      </x:c>
      <x:c r="C79" t="str">
        <x:f>'07A_Ppto_Comparado'!L77</x:f>
        <x:v>Automaticos 10A</x:v>
      </x:c>
      <x:c r="D79" t="str">
        <x:f>'07A_Ppto_Comparado'!M77</x:f>
        <x:v>UNI</x:v>
      </x:c>
      <x:c r="E79" s="90" t="n">
        <x:f>'07A_Ppto_Comparado'!N77</x:f>
        <x:v>2</x:v>
      </x:c>
      <x:c r="F79" s="90" t="n">
        <x:f>'07A_Ppto_Comparado'!O77</x:f>
        <x:v>21874.999999999996</x:v>
      </x:c>
      <x:c r="G79" s="90" t="n">
        <x:f>'07A_Ppto_Comparado'!P77</x:f>
        <x:v>43749.99999999999</x:v>
      </x:c>
      <x:c r="H79" s="90" t="str">
        <x:f t="shared" si="452"/>
      </x:c>
      <x:c r="I79" s="90" t="str">
        <x:f t="shared" si="453"/>
      </x:c>
      <x:c r="J79" s="90" t="str">
        <x:f t="shared" si="454"/>
      </x:c>
      <x:c r="K79" s="90" t="str">
        <x:f t="shared" si="455"/>
      </x:c>
      <x:c r="L79" s="90" t="str">
        <x:f t="shared" si="456"/>
      </x:c>
      <x:c r="M79" s="90" t="str">
        <x:f t="shared" si="457"/>
      </x:c>
      <x:c r="N79" s="90" t="str">
        <x:f t="shared" si="458"/>
      </x:c>
      <x:c r="O79" s="90" t="str">
        <x:f t="shared" si="459"/>
      </x:c>
      <x:c r="P79" s="90" t="str">
        <x:f t="shared" si="460"/>
      </x:c>
      <x:c r="Q79" s="90" t="str">
        <x:f t="shared" si="461"/>
      </x:c>
      <x:c r="R79" s="90" t="str">
        <x:f t="shared" si="462"/>
      </x:c>
      <x:c r="S79" s="90" t="str">
        <x:f t="shared" si="463"/>
      </x:c>
      <x:c r="T79" s="90" t="str">
        <x:f t="shared" si="464"/>
      </x:c>
      <x:c r="U79" s="90" t="str">
        <x:f t="shared" si="465"/>
      </x:c>
      <x:c r="V79" s="90" t="str">
        <x:f t="shared" si="466"/>
      </x:c>
      <x:c r="W79" s="90" t="str">
        <x:f t="shared" si="467"/>
      </x:c>
      <x:c r="X79" s="90" t="str">
        <x:f t="shared" si="468"/>
      </x:c>
      <x:c r="Y79" s="90" t="str">
        <x:f t="shared" si="469"/>
      </x:c>
      <x:c r="Z79" s="90" t="str">
        <x:f t="shared" si="470"/>
      </x:c>
      <x:c r="AA79" s="90" t="str">
        <x:f t="shared" si="471"/>
      </x:c>
      <x:c r="AB79" s="90" t="str">
        <x:f t="shared" si="472"/>
      </x:c>
      <x:c r="AC79" s="90" t="str">
        <x:f t="shared" si="473"/>
      </x:c>
      <x:c r="AD79" s="90" t="str">
        <x:f t="shared" si="474"/>
      </x:c>
      <x:c r="AE79" s="90" t="str">
        <x:f t="shared" si="475"/>
      </x:c>
      <x:c r="AF79" s="90" t="str">
        <x:f t="shared" si="476"/>
      </x:c>
      <x:c r="AG79" s="90" t="str">
        <x:f t="shared" si="477"/>
      </x:c>
      <x:c r="AH79" s="90" t="str">
        <x:f t="shared" si="478"/>
      </x:c>
      <x:c r="AI79" s="90" t="str">
        <x:f t="shared" si="479"/>
      </x:c>
      <x:c r="AJ79" s="90" t="str">
        <x:f t="shared" si="480"/>
      </x:c>
      <x:c r="AK79" s="90" t="str">
        <x:f t="shared" si="481"/>
      </x:c>
      <x:c r="AL79" s="90" t="str">
        <x:f t="shared" si="482"/>
      </x:c>
      <x:c r="AM79" s="90" t="str">
        <x:f t="shared" si="483"/>
      </x:c>
      <x:c r="AN79" s="90" t="str">
        <x:f t="shared" si="484"/>
      </x:c>
      <x:c r="AO79" s="90" t="str">
        <x:f t="shared" si="485"/>
      </x:c>
      <x:c r="AP79" s="90" t="str">
        <x:f t="shared" si="486"/>
      </x:c>
      <x:c r="AQ79" s="90" t="str">
        <x:f t="shared" si="487"/>
      </x:c>
      <x:c r="AR79" s="90" t="str">
        <x:f t="shared" si="488"/>
      </x:c>
      <x:c r="AS79" s="90" t="str">
        <x:f t="shared" si="489"/>
      </x:c>
      <x:c r="AT79" s="90" t="str">
        <x:f t="shared" si="490"/>
      </x:c>
      <x:c r="AU79" s="90" t="str">
        <x:f t="shared" si="491"/>
      </x:c>
      <x:c r="AV79" s="90" t="str">
        <x:f t="shared" si="492"/>
      </x:c>
      <x:c r="AW79" s="90" t="str">
        <x:f t="shared" si="493"/>
      </x:c>
      <x:c r="AX79" s="90" t="str">
        <x:f t="shared" si="494"/>
      </x:c>
      <x:c r="AY79" s="90" t="str">
        <x:f t="shared" si="495"/>
      </x:c>
      <x:c r="AZ79" s="90" t="str">
        <x:f t="shared" si="496"/>
      </x:c>
      <x:c r="BA79" s="90" t="str">
        <x:f t="shared" si="497"/>
      </x:c>
      <x:c r="BB79" s="90" t="str">
        <x:f t="shared" si="498"/>
      </x:c>
      <x:c r="BC79" s="90" t="str">
        <x:f t="shared" si="499"/>
      </x:c>
      <x:c r="BD79" s="90" t="str">
        <x:f t="shared" si="500"/>
      </x:c>
      <x:c r="BE79" s="90" t="str">
        <x:f t="shared" si="501"/>
      </x:c>
      <x:c r="BF79" s="90" t="str">
        <x:f t="shared" si="502"/>
      </x:c>
      <x:c r="BG79" s="90" t="str">
        <x:f t="shared" si="503"/>
      </x:c>
      <x:c r="BH79" s="90" t="str">
        <x:f t="shared" si="504"/>
      </x:c>
      <x:c r="BI79" s="90" t="str">
        <x:f t="shared" si="505"/>
      </x:c>
      <x:c r="BJ79" s="90" t="str">
        <x:f t="shared" si="506"/>
      </x:c>
      <x:c r="BK79" s="90" t="str">
        <x:f t="shared" si="507"/>
      </x:c>
      <x:c r="BL79" s="90" t="str">
        <x:f t="shared" si="508"/>
      </x:c>
      <x:c r="BM79" s="90" t="str">
        <x:f t="shared" si="509"/>
      </x:c>
      <x:c r="BN79" s="90" t="str">
        <x:f t="shared" si="510"/>
      </x:c>
      <x:c r="BO79" s="90" t="str">
        <x:f t="shared" si="511"/>
      </x:c>
      <x:c r="BP79" s="90" t="str">
        <x:f t="shared" si="512"/>
      </x:c>
      <x:c r="BQ79" s="90" t="str">
        <x:f t="shared" si="513"/>
      </x:c>
      <x:c r="BR79" s="90" t="str">
        <x:f t="shared" si="514"/>
      </x:c>
      <x:c r="BS79" s="90" t="str">
        <x:f t="shared" si="515"/>
      </x:c>
      <x:c r="BT79" s="90" t="str">
        <x:f t="shared" si="516"/>
      </x:c>
      <x:c r="BU79" s="90" t="str">
        <x:f t="shared" si="517"/>
      </x:c>
      <x:c r="BV79" s="90" t="str">
        <x:f t="shared" si="518"/>
      </x:c>
      <x:c r="BW79" s="90" t="str">
        <x:f t="shared" si="519"/>
      </x:c>
      <x:c r="BX79" s="90" t="str">
        <x:f t="shared" si="520"/>
      </x:c>
      <x:c r="BY79" s="90" t="str">
        <x:f t="shared" si="521"/>
      </x:c>
      <x:c r="BZ79" s="90" t="str">
        <x:f t="shared" si="522"/>
      </x:c>
      <x:c r="CA79" s="90" t="str">
        <x:f t="shared" si="523"/>
      </x:c>
      <x:c r="CB79" s="90" t="str">
        <x:f t="shared" si="524"/>
      </x:c>
      <x:c r="CC79" s="90" t="str">
        <x:f t="shared" si="525"/>
      </x:c>
      <x:c r="CD79" s="90" t="str">
        <x:f t="shared" si="526"/>
      </x:c>
      <x:c r="CE79" s="90" t="str">
        <x:f t="shared" si="527"/>
      </x:c>
      <x:c r="CF79" s="90" t="str">
        <x:f t="shared" si="528"/>
      </x:c>
      <x:c r="CG79" s="90" t="str">
        <x:f t="shared" si="529"/>
      </x:c>
      <x:c r="CH79" s="90" t="str">
        <x:f t="shared" si="530"/>
      </x:c>
      <x:c r="CI79" s="90" t="str">
        <x:f t="shared" si="531"/>
      </x:c>
      <x:c r="CJ79" s="90" t="str">
        <x:f t="shared" si="532"/>
      </x:c>
      <x:c r="CK79" s="90">
        <x:f t="shared" si="533"/>
        <x:v>3124.9999999999995</x:v>
      </x:c>
      <x:c r="CL79" s="90">
        <x:f t="shared" si="534"/>
        <x:v>3124.9999999999995</x:v>
      </x:c>
      <x:c r="CM79" s="90">
        <x:f t="shared" si="535"/>
        <x:v>3124.9999999999995</x:v>
      </x:c>
      <x:c r="CN79" s="90">
        <x:f t="shared" si="536"/>
        <x:v>3124.9999999999995</x:v>
      </x:c>
      <x:c r="CO79" s="90">
        <x:f t="shared" si="537"/>
        <x:v>3124.9999999999995</x:v>
      </x:c>
      <x:c r="CP79" s="90">
        <x:f t="shared" si="538"/>
        <x:v>3124.9999999999995</x:v>
      </x:c>
      <x:c r="CQ79" s="90">
        <x:f t="shared" si="539"/>
        <x:v>3124.9999999999995</x:v>
      </x:c>
      <x:c r="CR79" s="90">
        <x:f t="shared" si="540"/>
        <x:v>3124.9999999999995</x:v>
      </x:c>
      <x:c r="CS79" s="90">
        <x:f t="shared" si="541"/>
        <x:v>3124.9999999999995</x:v>
      </x:c>
      <x:c r="CT79" s="90">
        <x:f t="shared" si="542"/>
        <x:v>3124.9999999999995</x:v>
      </x:c>
      <x:c r="CU79" s="90">
        <x:f t="shared" si="543"/>
        <x:v>3124.9999999999995</x:v>
      </x:c>
      <x:c r="CV79" s="90">
        <x:f t="shared" si="544"/>
        <x:v>3124.9999999999995</x:v>
      </x:c>
      <x:c r="CW79" s="90">
        <x:f t="shared" si="545"/>
        <x:v>3124.9999999999995</x:v>
      </x:c>
      <x:c r="CX79" s="90">
        <x:f t="shared" si="546"/>
        <x:v>3124.9999999999995</x:v>
      </x:c>
      <x:c r="CY79" s="90" t="str">
        <x:f t="shared" si="547"/>
      </x:c>
      <x:c r="CZ79" s="90" t="str">
        <x:f t="shared" si="548"/>
      </x:c>
      <x:c r="DA79" s="90" t="str">
        <x:f t="shared" si="549"/>
      </x:c>
      <x:c r="DB79" s="90" t="str">
        <x:f t="shared" si="550"/>
      </x:c>
      <x:c r="DC79" s="90" t="str">
        <x:f t="shared" si="551"/>
      </x:c>
      <x:c r="DD79" s="90" t="str">
        <x:f t="shared" si="552"/>
      </x:c>
      <x:c r="DE79" s="90" t="str">
        <x:f t="shared" si="553"/>
      </x:c>
      <x:c r="DF79" s="90" t="str">
        <x:f t="shared" si="554"/>
      </x:c>
      <x:c r="DG79" s="90" t="str">
        <x:f t="shared" si="555"/>
      </x:c>
      <x:c r="DH79" s="90" t="str">
        <x:f t="shared" si="556"/>
      </x:c>
      <x:c r="DI79" s="90" t="str">
        <x:f t="shared" si="557"/>
      </x:c>
      <x:c r="DJ79" s="90" t="str">
        <x:f t="shared" si="558"/>
      </x:c>
      <x:c r="DK79" s="90" t="str">
        <x:f t="shared" si="559"/>
      </x:c>
      <x:c r="DL79" s="90" t="str">
        <x:f t="shared" si="560"/>
      </x:c>
      <x:c r="DM79" s="90" t="str">
        <x:f t="shared" si="561"/>
      </x:c>
      <x:c r="DN79" s="90" t="str">
        <x:f t="shared" si="562"/>
      </x:c>
      <x:c r="DO79" s="90" t="str">
        <x:f t="shared" si="563"/>
      </x:c>
      <x:c r="DP79" s="90" t="str">
        <x:f t="shared" si="564"/>
      </x:c>
      <x:c r="DQ79" s="90" t="str">
        <x:f t="shared" si="565"/>
      </x:c>
      <x:c r="DR79" s="90" t="str">
        <x:f t="shared" si="566"/>
      </x:c>
      <x:c r="DS79" s="90" t="str">
        <x:f t="shared" si="567"/>
      </x:c>
      <x:c r="DT79" s="90" t="str">
        <x:f t="shared" si="568"/>
      </x:c>
      <x:c r="DU79" s="90" t="str">
        <x:f t="shared" si="569"/>
      </x:c>
      <x:c r="DV79" s="90" t="str">
        <x:f t="shared" si="570"/>
      </x:c>
      <x:c r="DW79" s="90" t="str">
        <x:f t="shared" si="571"/>
      </x:c>
      <x:c r="DX79" s="90" t="str">
        <x:f t="shared" si="572"/>
      </x:c>
      <x:c r="DY79" s="90" t="str">
        <x:f t="shared" si="573"/>
      </x:c>
      <x:c r="DZ79" s="90" t="str">
        <x:f t="shared" si="574"/>
      </x:c>
      <x:c r="EA79" s="90" t="str">
        <x:f t="shared" si="575"/>
      </x:c>
      <x:c r="EB79" s="90" t="str">
        <x:f t="shared" si="576"/>
      </x:c>
      <x:c r="EC79" s="90" t="str">
        <x:f t="shared" si="577"/>
      </x:c>
      <x:c r="ED79" s="90" t="str">
        <x:f t="shared" si="578"/>
      </x:c>
      <x:c r="EE79" s="90" t="str">
        <x:f t="shared" si="579"/>
      </x:c>
      <x:c r="EF79" s="90" t="str">
        <x:f t="shared" si="580"/>
      </x:c>
      <x:c r="EG79" s="90" t="str">
        <x:f t="shared" si="581"/>
      </x:c>
      <x:c r="EH79" s="90" t="str">
        <x:f t="shared" si="582"/>
      </x:c>
      <x:c r="EI79" s="90" t="str">
        <x:f t="shared" si="583"/>
      </x:c>
      <x:c r="EJ79" s="90" t="str">
        <x:f t="shared" si="584"/>
      </x:c>
      <x:c r="EK79" s="90" t="str">
        <x:f t="shared" si="585"/>
      </x:c>
      <x:c r="EL79" s="90" t="str">
        <x:f t="shared" si="586"/>
      </x:c>
      <x:c r="EM79" s="90" t="str">
        <x:f t="shared" si="587"/>
      </x:c>
      <x:c r="EN79" s="90" t="str">
        <x:f t="shared" si="588"/>
      </x:c>
      <x:c r="EO79" s="90" t="str">
        <x:f t="shared" si="589"/>
      </x:c>
      <x:c r="EP79" s="90" t="str">
        <x:f t="shared" si="590"/>
      </x:c>
      <x:c r="EQ79" s="90" t="str">
        <x:f t="shared" si="591"/>
      </x:c>
      <x:c r="ER79" s="90" t="str">
        <x:f t="shared" si="592"/>
      </x:c>
      <x:c r="ES79" s="90" t="str">
        <x:f t="shared" si="593"/>
      </x:c>
      <x:c r="ET79" s="90" t="str">
        <x:f t="shared" si="594"/>
      </x:c>
      <x:c r="EU79" s="90" t="str">
        <x:f t="shared" si="595"/>
      </x:c>
      <x:c r="EV79" s="90" t="str">
        <x:f t="shared" si="596"/>
      </x:c>
      <x:c r="EW79" s="90" t="str">
        <x:f t="shared" si="597"/>
      </x:c>
      <x:c r="EX79" s="90" t="str">
        <x:f t="shared" si="598"/>
      </x:c>
      <x:c r="EY79" s="90" t="str">
        <x:f t="shared" si="599"/>
      </x:c>
      <x:c r="EZ79" s="90" t="str">
        <x:f t="shared" si="600"/>
      </x:c>
      <x:c r="FA79" s="90" t="str">
        <x:f t="shared" si="601"/>
      </x:c>
      <x:c r="FB79" t="n">
        <x:f>'07_Presupuesto'!J74-'14_Parametros'!$B$5+1</x:f>
        <x:v>82</x:v>
      </x:c>
      <x:c r="FC79" t="n">
        <x:f>'07_Presupuesto'!K74-'14_Parametros'!$B$5+1</x:f>
        <x:v>95</x:v>
      </x:c>
      <x:c r="FD79">
        <x:f t="shared" si="602"/>
        <x:v>14</x:v>
      </x:c>
    </x:row>
    <x:row r="80" ht="21" customHeight="1">
      <x:c r="B80" s="109" t="str">
        <x:f>'07A_Ppto_Comparado'!K78</x:f>
        <x:v>C.1.2.7</x:v>
      </x:c>
      <x:c r="C80" s="109" t="str">
        <x:f>'07A_Ppto_Comparado'!L78</x:f>
        <x:v>P. Diferencial 2x25A</x:v>
      </x:c>
      <x:c r="D80" s="109" t="str">
        <x:f>'07A_Ppto_Comparado'!M78</x:f>
        <x:v>UNI</x:v>
      </x:c>
      <x:c r="E80" s="110" t="n">
        <x:f>'07A_Ppto_Comparado'!N78</x:f>
        <x:v>2</x:v>
      </x:c>
      <x:c r="F80" s="110" t="n">
        <x:f>'07A_Ppto_Comparado'!O78</x:f>
        <x:v>49375</x:v>
      </x:c>
      <x:c r="G80" s="110" t="n">
        <x:f>'07A_Ppto_Comparado'!P78</x:f>
        <x:v>98750</x:v>
      </x:c>
      <x:c r="H80" s="110" t="str">
        <x:f t="shared" si="452"/>
      </x:c>
      <x:c r="I80" s="110" t="str">
        <x:f t="shared" si="453"/>
      </x:c>
      <x:c r="J80" s="110" t="str">
        <x:f t="shared" si="454"/>
      </x:c>
      <x:c r="K80" s="110" t="str">
        <x:f t="shared" si="455"/>
      </x:c>
      <x:c r="L80" s="110" t="str">
        <x:f t="shared" si="456"/>
      </x:c>
      <x:c r="M80" s="110" t="str">
        <x:f t="shared" si="457"/>
      </x:c>
      <x:c r="N80" s="110" t="str">
        <x:f t="shared" si="458"/>
      </x:c>
      <x:c r="O80" s="110" t="str">
        <x:f t="shared" si="459"/>
      </x:c>
      <x:c r="P80" s="110" t="str">
        <x:f t="shared" si="460"/>
      </x:c>
      <x:c r="Q80" s="110" t="str">
        <x:f t="shared" si="461"/>
      </x:c>
      <x:c r="R80" s="110" t="str">
        <x:f t="shared" si="462"/>
      </x:c>
      <x:c r="S80" s="110" t="str">
        <x:f t="shared" si="463"/>
      </x:c>
      <x:c r="T80" s="110" t="str">
        <x:f t="shared" si="464"/>
      </x:c>
      <x:c r="U80" s="110" t="str">
        <x:f t="shared" si="465"/>
      </x:c>
      <x:c r="V80" s="110" t="str">
        <x:f t="shared" si="466"/>
      </x:c>
      <x:c r="W80" s="110" t="str">
        <x:f t="shared" si="467"/>
      </x:c>
      <x:c r="X80" s="110" t="str">
        <x:f t="shared" si="468"/>
      </x:c>
      <x:c r="Y80" s="110" t="str">
        <x:f t="shared" si="469"/>
      </x:c>
      <x:c r="Z80" s="110" t="str">
        <x:f t="shared" si="470"/>
      </x:c>
      <x:c r="AA80" s="110" t="str">
        <x:f t="shared" si="471"/>
      </x:c>
      <x:c r="AB80" s="110" t="str">
        <x:f t="shared" si="472"/>
      </x:c>
      <x:c r="AC80" s="110" t="str">
        <x:f t="shared" si="473"/>
      </x:c>
      <x:c r="AD80" s="110" t="str">
        <x:f t="shared" si="474"/>
      </x:c>
      <x:c r="AE80" s="110" t="str">
        <x:f t="shared" si="475"/>
      </x:c>
      <x:c r="AF80" s="110" t="str">
        <x:f t="shared" si="476"/>
      </x:c>
      <x:c r="AG80" s="110" t="str">
        <x:f t="shared" si="477"/>
      </x:c>
      <x:c r="AH80" s="110" t="str">
        <x:f t="shared" si="478"/>
      </x:c>
      <x:c r="AI80" s="110" t="str">
        <x:f t="shared" si="479"/>
      </x:c>
      <x:c r="AJ80" s="110" t="str">
        <x:f t="shared" si="480"/>
      </x:c>
      <x:c r="AK80" s="110" t="str">
        <x:f t="shared" si="481"/>
      </x:c>
      <x:c r="AL80" s="110" t="str">
        <x:f t="shared" si="482"/>
      </x:c>
      <x:c r="AM80" s="110" t="str">
        <x:f t="shared" si="483"/>
      </x:c>
      <x:c r="AN80" s="110" t="str">
        <x:f t="shared" si="484"/>
      </x:c>
      <x:c r="AO80" s="110" t="str">
        <x:f t="shared" si="485"/>
      </x:c>
      <x:c r="AP80" s="110" t="str">
        <x:f t="shared" si="486"/>
      </x:c>
      <x:c r="AQ80" s="110" t="str">
        <x:f t="shared" si="487"/>
      </x:c>
      <x:c r="AR80" s="110" t="str">
        <x:f t="shared" si="488"/>
      </x:c>
      <x:c r="AS80" s="110" t="str">
        <x:f t="shared" si="489"/>
      </x:c>
      <x:c r="AT80" s="110" t="str">
        <x:f t="shared" si="490"/>
      </x:c>
      <x:c r="AU80" s="110" t="str">
        <x:f t="shared" si="491"/>
      </x:c>
      <x:c r="AV80" s="110" t="str">
        <x:f t="shared" si="492"/>
      </x:c>
      <x:c r="AW80" s="110" t="str">
        <x:f t="shared" si="493"/>
      </x:c>
      <x:c r="AX80" s="110" t="str">
        <x:f t="shared" si="494"/>
      </x:c>
      <x:c r="AY80" s="110" t="str">
        <x:f t="shared" si="495"/>
      </x:c>
      <x:c r="AZ80" s="110" t="str">
        <x:f t="shared" si="496"/>
      </x:c>
      <x:c r="BA80" s="110" t="str">
        <x:f t="shared" si="497"/>
      </x:c>
      <x:c r="BB80" s="110" t="str">
        <x:f t="shared" si="498"/>
      </x:c>
      <x:c r="BC80" s="110" t="str">
        <x:f t="shared" si="499"/>
      </x:c>
      <x:c r="BD80" s="110" t="str">
        <x:f t="shared" si="500"/>
      </x:c>
      <x:c r="BE80" s="110" t="str">
        <x:f t="shared" si="501"/>
      </x:c>
      <x:c r="BF80" s="110" t="str">
        <x:f t="shared" si="502"/>
      </x:c>
      <x:c r="BG80" s="110" t="str">
        <x:f t="shared" si="503"/>
      </x:c>
      <x:c r="BH80" s="110" t="str">
        <x:f t="shared" si="504"/>
      </x:c>
      <x:c r="BI80" s="110" t="str">
        <x:f t="shared" si="505"/>
      </x:c>
      <x:c r="BJ80" s="110" t="str">
        <x:f t="shared" si="506"/>
      </x:c>
      <x:c r="BK80" s="110" t="str">
        <x:f t="shared" si="507"/>
      </x:c>
      <x:c r="BL80" s="110" t="str">
        <x:f t="shared" si="508"/>
      </x:c>
      <x:c r="BM80" s="110" t="str">
        <x:f t="shared" si="509"/>
      </x:c>
      <x:c r="BN80" s="110" t="str">
        <x:f t="shared" si="510"/>
      </x:c>
      <x:c r="BO80" s="110" t="str">
        <x:f t="shared" si="511"/>
      </x:c>
      <x:c r="BP80" s="110" t="str">
        <x:f t="shared" si="512"/>
      </x:c>
      <x:c r="BQ80" s="110" t="str">
        <x:f t="shared" si="513"/>
      </x:c>
      <x:c r="BR80" s="110" t="str">
        <x:f t="shared" si="514"/>
      </x:c>
      <x:c r="BS80" s="110" t="str">
        <x:f t="shared" si="515"/>
      </x:c>
      <x:c r="BT80" s="110" t="str">
        <x:f t="shared" si="516"/>
      </x:c>
      <x:c r="BU80" s="110" t="str">
        <x:f t="shared" si="517"/>
      </x:c>
      <x:c r="BV80" s="110" t="str">
        <x:f t="shared" si="518"/>
      </x:c>
      <x:c r="BW80" s="110" t="str">
        <x:f t="shared" si="519"/>
      </x:c>
      <x:c r="BX80" s="110" t="str">
        <x:f t="shared" si="520"/>
      </x:c>
      <x:c r="BY80" s="110" t="str">
        <x:f t="shared" si="521"/>
      </x:c>
      <x:c r="BZ80" s="110" t="str">
        <x:f t="shared" si="522"/>
      </x:c>
      <x:c r="CA80" s="110" t="str">
        <x:f t="shared" si="523"/>
      </x:c>
      <x:c r="CB80" s="110" t="str">
        <x:f t="shared" si="524"/>
      </x:c>
      <x:c r="CC80" s="110" t="str">
        <x:f t="shared" si="525"/>
      </x:c>
      <x:c r="CD80" s="110" t="str">
        <x:f t="shared" si="526"/>
      </x:c>
      <x:c r="CE80" s="110" t="str">
        <x:f t="shared" si="527"/>
      </x:c>
      <x:c r="CF80" s="110" t="str">
        <x:f t="shared" si="528"/>
      </x:c>
      <x:c r="CG80" s="110" t="str">
        <x:f t="shared" si="529"/>
      </x:c>
      <x:c r="CH80" s="110" t="str">
        <x:f t="shared" si="530"/>
      </x:c>
      <x:c r="CI80" s="110" t="str">
        <x:f t="shared" si="531"/>
      </x:c>
      <x:c r="CJ80" s="110" t="str">
        <x:f t="shared" si="532"/>
      </x:c>
      <x:c r="CK80" s="110">
        <x:f t="shared" si="533"/>
        <x:v>7053.5714285714284</x:v>
      </x:c>
      <x:c r="CL80" s="110">
        <x:f t="shared" si="534"/>
        <x:v>7053.5714285714284</x:v>
      </x:c>
      <x:c r="CM80" s="110">
        <x:f t="shared" si="535"/>
        <x:v>7053.5714285714284</x:v>
      </x:c>
      <x:c r="CN80" s="110">
        <x:f t="shared" si="536"/>
        <x:v>7053.5714285714284</x:v>
      </x:c>
      <x:c r="CO80" s="110">
        <x:f t="shared" si="537"/>
        <x:v>7053.5714285714284</x:v>
      </x:c>
      <x:c r="CP80" s="110">
        <x:f t="shared" si="538"/>
        <x:v>7053.5714285714284</x:v>
      </x:c>
      <x:c r="CQ80" s="110">
        <x:f t="shared" si="539"/>
        <x:v>7053.5714285714284</x:v>
      </x:c>
      <x:c r="CR80" s="110">
        <x:f t="shared" si="540"/>
        <x:v>7053.5714285714284</x:v>
      </x:c>
      <x:c r="CS80" s="110">
        <x:f t="shared" si="541"/>
        <x:v>7053.5714285714284</x:v>
      </x:c>
      <x:c r="CT80" s="110">
        <x:f t="shared" si="542"/>
        <x:v>7053.5714285714284</x:v>
      </x:c>
      <x:c r="CU80" s="110">
        <x:f t="shared" si="543"/>
        <x:v>7053.5714285714284</x:v>
      </x:c>
      <x:c r="CV80" s="110">
        <x:f t="shared" si="544"/>
        <x:v>7053.5714285714284</x:v>
      </x:c>
      <x:c r="CW80" s="110">
        <x:f t="shared" si="545"/>
        <x:v>7053.5714285714284</x:v>
      </x:c>
      <x:c r="CX80" s="110">
        <x:f t="shared" si="546"/>
        <x:v>7053.5714285714284</x:v>
      </x:c>
      <x:c r="CY80" s="110" t="str">
        <x:f t="shared" si="547"/>
      </x:c>
      <x:c r="CZ80" s="110" t="str">
        <x:f t="shared" si="548"/>
      </x:c>
      <x:c r="DA80" s="110" t="str">
        <x:f t="shared" si="549"/>
      </x:c>
      <x:c r="DB80" s="110" t="str">
        <x:f t="shared" si="550"/>
      </x:c>
      <x:c r="DC80" s="110" t="str">
        <x:f t="shared" si="551"/>
      </x:c>
      <x:c r="DD80" s="110" t="str">
        <x:f t="shared" si="552"/>
      </x:c>
      <x:c r="DE80" s="110" t="str">
        <x:f t="shared" si="553"/>
      </x:c>
      <x:c r="DF80" s="110" t="str">
        <x:f t="shared" si="554"/>
      </x:c>
      <x:c r="DG80" s="110" t="str">
        <x:f t="shared" si="555"/>
      </x:c>
      <x:c r="DH80" s="110" t="str">
        <x:f t="shared" si="556"/>
      </x:c>
      <x:c r="DI80" s="110" t="str">
        <x:f t="shared" si="557"/>
      </x:c>
      <x:c r="DJ80" s="110" t="str">
        <x:f t="shared" si="558"/>
      </x:c>
      <x:c r="DK80" s="110" t="str">
        <x:f t="shared" si="559"/>
      </x:c>
      <x:c r="DL80" s="110" t="str">
        <x:f t="shared" si="560"/>
      </x:c>
      <x:c r="DM80" s="110" t="str">
        <x:f t="shared" si="561"/>
      </x:c>
      <x:c r="DN80" s="110" t="str">
        <x:f t="shared" si="562"/>
      </x:c>
      <x:c r="DO80" s="110" t="str">
        <x:f t="shared" si="563"/>
      </x:c>
      <x:c r="DP80" s="110" t="str">
        <x:f t="shared" si="564"/>
      </x:c>
      <x:c r="DQ80" s="110" t="str">
        <x:f t="shared" si="565"/>
      </x:c>
      <x:c r="DR80" s="110" t="str">
        <x:f t="shared" si="566"/>
      </x:c>
      <x:c r="DS80" s="110" t="str">
        <x:f t="shared" si="567"/>
      </x:c>
      <x:c r="DT80" s="110" t="str">
        <x:f t="shared" si="568"/>
      </x:c>
      <x:c r="DU80" s="110" t="str">
        <x:f t="shared" si="569"/>
      </x:c>
      <x:c r="DV80" s="110" t="str">
        <x:f t="shared" si="570"/>
      </x:c>
      <x:c r="DW80" s="110" t="str">
        <x:f t="shared" si="571"/>
      </x:c>
      <x:c r="DX80" s="110" t="str">
        <x:f t="shared" si="572"/>
      </x:c>
      <x:c r="DY80" s="110" t="str">
        <x:f t="shared" si="573"/>
      </x:c>
      <x:c r="DZ80" s="110" t="str">
        <x:f t="shared" si="574"/>
      </x:c>
      <x:c r="EA80" s="110" t="str">
        <x:f t="shared" si="575"/>
      </x:c>
      <x:c r="EB80" s="110" t="str">
        <x:f t="shared" si="576"/>
      </x:c>
      <x:c r="EC80" s="110" t="str">
        <x:f t="shared" si="577"/>
      </x:c>
      <x:c r="ED80" s="110" t="str">
        <x:f t="shared" si="578"/>
      </x:c>
      <x:c r="EE80" s="110" t="str">
        <x:f t="shared" si="579"/>
      </x:c>
      <x:c r="EF80" s="110" t="str">
        <x:f t="shared" si="580"/>
      </x:c>
      <x:c r="EG80" s="110" t="str">
        <x:f t="shared" si="581"/>
      </x:c>
      <x:c r="EH80" s="110" t="str">
        <x:f t="shared" si="582"/>
      </x:c>
      <x:c r="EI80" s="110" t="str">
        <x:f t="shared" si="583"/>
      </x:c>
      <x:c r="EJ80" s="110" t="str">
        <x:f t="shared" si="584"/>
      </x:c>
      <x:c r="EK80" s="110" t="str">
        <x:f t="shared" si="585"/>
      </x:c>
      <x:c r="EL80" s="110" t="str">
        <x:f t="shared" si="586"/>
      </x:c>
      <x:c r="EM80" s="110" t="str">
        <x:f t="shared" si="587"/>
      </x:c>
      <x:c r="EN80" s="110" t="str">
        <x:f t="shared" si="588"/>
      </x:c>
      <x:c r="EO80" s="110" t="str">
        <x:f t="shared" si="589"/>
      </x:c>
      <x:c r="EP80" s="110" t="str">
        <x:f t="shared" si="590"/>
      </x:c>
      <x:c r="EQ80" s="110" t="str">
        <x:f t="shared" si="591"/>
      </x:c>
      <x:c r="ER80" s="110" t="str">
        <x:f t="shared" si="592"/>
      </x:c>
      <x:c r="ES80" s="110" t="str">
        <x:f t="shared" si="593"/>
      </x:c>
      <x:c r="ET80" s="110" t="str">
        <x:f t="shared" si="594"/>
      </x:c>
      <x:c r="EU80" s="110" t="str">
        <x:f t="shared" si="595"/>
      </x:c>
      <x:c r="EV80" s="110" t="str">
        <x:f t="shared" si="596"/>
      </x:c>
      <x:c r="EW80" s="110" t="str">
        <x:f t="shared" si="597"/>
      </x:c>
      <x:c r="EX80" s="110" t="str">
        <x:f t="shared" si="598"/>
      </x:c>
      <x:c r="EY80" s="110" t="str">
        <x:f t="shared" si="599"/>
      </x:c>
      <x:c r="EZ80" s="110" t="str">
        <x:f t="shared" si="600"/>
      </x:c>
      <x:c r="FA80" s="110" t="str">
        <x:f t="shared" si="601"/>
      </x:c>
      <x:c r="FB80" t="n">
        <x:f>'07_Presupuesto'!J75-'14_Parametros'!$B$5+1</x:f>
        <x:v>82</x:v>
      </x:c>
      <x:c r="FC80" t="n">
        <x:f>'07_Presupuesto'!K75-'14_Parametros'!$B$5+1</x:f>
        <x:v>95</x:v>
      </x:c>
      <x:c r="FD80">
        <x:f t="shared" si="602"/>
        <x:v>14</x:v>
      </x:c>
    </x:row>
    <x:row r="81" ht="21" customHeight="1">
      <x:c r="B81" t="str">
        <x:f>'07A_Ppto_Comparado'!K79</x:f>
        <x:v>C.1.3.1</x:v>
      </x:c>
      <x:c r="C81" t="str">
        <x:f>'07A_Ppto_Comparado'!L79</x:f>
        <x:v>Conductor libre halógeno (EVA) 2.5MM</x:v>
      </x:c>
      <x:c r="D81" t="str">
        <x:f>'07A_Ppto_Comparado'!M79</x:f>
        <x:v>ML</x:v>
      </x:c>
      <x:c r="E81" s="90" t="n">
        <x:f>'07A_Ppto_Comparado'!N79</x:f>
        <x:v>150</x:v>
      </x:c>
      <x:c r="F81" s="90" t="n">
        <x:f>'07A_Ppto_Comparado'!O79</x:f>
        <x:v>2624.9999999999995</x:v>
      </x:c>
      <x:c r="G81" s="90" t="n">
        <x:f>'07A_Ppto_Comparado'!P79</x:f>
        <x:v>393749.99999999994</x:v>
      </x:c>
      <x:c r="H81" s="90" t="str">
        <x:f t="shared" si="452"/>
      </x:c>
      <x:c r="I81" s="90" t="str">
        <x:f t="shared" si="453"/>
      </x:c>
      <x:c r="J81" s="90" t="str">
        <x:f t="shared" si="454"/>
      </x:c>
      <x:c r="K81" s="90" t="str">
        <x:f t="shared" si="455"/>
      </x:c>
      <x:c r="L81" s="90" t="str">
        <x:f t="shared" si="456"/>
      </x:c>
      <x:c r="M81" s="90" t="str">
        <x:f t="shared" si="457"/>
      </x:c>
      <x:c r="N81" s="90" t="str">
        <x:f t="shared" si="458"/>
      </x:c>
      <x:c r="O81" s="90" t="str">
        <x:f t="shared" si="459"/>
      </x:c>
      <x:c r="P81" s="90" t="str">
        <x:f t="shared" si="460"/>
      </x:c>
      <x:c r="Q81" s="90" t="str">
        <x:f t="shared" si="461"/>
      </x:c>
      <x:c r="R81" s="90" t="str">
        <x:f t="shared" si="462"/>
      </x:c>
      <x:c r="S81" s="90" t="str">
        <x:f t="shared" si="463"/>
      </x:c>
      <x:c r="T81" s="90" t="str">
        <x:f t="shared" si="464"/>
      </x:c>
      <x:c r="U81" s="90" t="str">
        <x:f t="shared" si="465"/>
      </x:c>
      <x:c r="V81" s="90" t="str">
        <x:f t="shared" si="466"/>
      </x:c>
      <x:c r="W81" s="90" t="str">
        <x:f t="shared" si="467"/>
      </x:c>
      <x:c r="X81" s="90" t="str">
        <x:f t="shared" si="468"/>
      </x:c>
      <x:c r="Y81" s="90" t="str">
        <x:f t="shared" si="469"/>
      </x:c>
      <x:c r="Z81" s="90" t="str">
        <x:f t="shared" si="470"/>
      </x:c>
      <x:c r="AA81" s="90" t="str">
        <x:f t="shared" si="471"/>
      </x:c>
      <x:c r="AB81" s="90" t="str">
        <x:f t="shared" si="472"/>
      </x:c>
      <x:c r="AC81" s="90" t="str">
        <x:f t="shared" si="473"/>
      </x:c>
      <x:c r="AD81" s="90" t="str">
        <x:f t="shared" si="474"/>
      </x:c>
      <x:c r="AE81" s="90" t="str">
        <x:f t="shared" si="475"/>
      </x:c>
      <x:c r="AF81" s="90" t="str">
        <x:f t="shared" si="476"/>
      </x:c>
      <x:c r="AG81" s="90" t="str">
        <x:f t="shared" si="477"/>
      </x:c>
      <x:c r="AH81" s="90" t="str">
        <x:f t="shared" si="478"/>
      </x:c>
      <x:c r="AI81" s="90" t="str">
        <x:f t="shared" si="479"/>
      </x:c>
      <x:c r="AJ81" s="90" t="str">
        <x:f t="shared" si="480"/>
      </x:c>
      <x:c r="AK81" s="90" t="str">
        <x:f t="shared" si="481"/>
      </x:c>
      <x:c r="AL81" s="90" t="str">
        <x:f t="shared" si="482"/>
      </x:c>
      <x:c r="AM81" s="90" t="str">
        <x:f t="shared" si="483"/>
      </x:c>
      <x:c r="AN81" s="90" t="str">
        <x:f t="shared" si="484"/>
      </x:c>
      <x:c r="AO81" s="90" t="str">
        <x:f t="shared" si="485"/>
      </x:c>
      <x:c r="AP81" s="90" t="str">
        <x:f t="shared" si="486"/>
      </x:c>
      <x:c r="AQ81" s="90" t="str">
        <x:f t="shared" si="487"/>
      </x:c>
      <x:c r="AR81" s="90" t="str">
        <x:f t="shared" si="488"/>
      </x:c>
      <x:c r="AS81" s="90" t="str">
        <x:f t="shared" si="489"/>
      </x:c>
      <x:c r="AT81" s="90" t="str">
        <x:f t="shared" si="490"/>
      </x:c>
      <x:c r="AU81" s="90" t="str">
        <x:f t="shared" si="491"/>
      </x:c>
      <x:c r="AV81" s="90" t="str">
        <x:f t="shared" si="492"/>
      </x:c>
      <x:c r="AW81" s="90" t="str">
        <x:f t="shared" si="493"/>
      </x:c>
      <x:c r="AX81" s="90" t="str">
        <x:f t="shared" si="494"/>
      </x:c>
      <x:c r="AY81" s="90" t="str">
        <x:f t="shared" si="495"/>
      </x:c>
      <x:c r="AZ81" s="90" t="str">
        <x:f t="shared" si="496"/>
      </x:c>
      <x:c r="BA81" s="90" t="str">
        <x:f t="shared" si="497"/>
      </x:c>
      <x:c r="BB81" s="90" t="str">
        <x:f t="shared" si="498"/>
      </x:c>
      <x:c r="BC81" s="90" t="str">
        <x:f t="shared" si="499"/>
      </x:c>
      <x:c r="BD81" s="90" t="str">
        <x:f t="shared" si="500"/>
      </x:c>
      <x:c r="BE81" s="90" t="str">
        <x:f t="shared" si="501"/>
      </x:c>
      <x:c r="BF81" s="90" t="str">
        <x:f t="shared" si="502"/>
      </x:c>
      <x:c r="BG81" s="90" t="str">
        <x:f t="shared" si="503"/>
      </x:c>
      <x:c r="BH81" s="90" t="str">
        <x:f t="shared" si="504"/>
      </x:c>
      <x:c r="BI81" s="90" t="str">
        <x:f t="shared" si="505"/>
      </x:c>
      <x:c r="BJ81" s="90" t="str">
        <x:f t="shared" si="506"/>
      </x:c>
      <x:c r="BK81" s="90" t="str">
        <x:f t="shared" si="507"/>
      </x:c>
      <x:c r="BL81" s="90" t="str">
        <x:f t="shared" si="508"/>
      </x:c>
      <x:c r="BM81" s="90" t="str">
        <x:f t="shared" si="509"/>
      </x:c>
      <x:c r="BN81" s="90" t="str">
        <x:f t="shared" si="510"/>
      </x:c>
      <x:c r="BO81" s="90" t="str">
        <x:f t="shared" si="511"/>
      </x:c>
      <x:c r="BP81" s="90" t="str">
        <x:f t="shared" si="512"/>
      </x:c>
      <x:c r="BQ81" s="90" t="str">
        <x:f t="shared" si="513"/>
      </x:c>
      <x:c r="BR81" s="90" t="str">
        <x:f t="shared" si="514"/>
      </x:c>
      <x:c r="BS81" s="90" t="str">
        <x:f t="shared" si="515"/>
      </x:c>
      <x:c r="BT81" s="90" t="str">
        <x:f t="shared" si="516"/>
      </x:c>
      <x:c r="BU81" s="90" t="str">
        <x:f t="shared" si="517"/>
      </x:c>
      <x:c r="BV81" s="90" t="str">
        <x:f t="shared" si="518"/>
      </x:c>
      <x:c r="BW81" s="90" t="str">
        <x:f t="shared" si="519"/>
      </x:c>
      <x:c r="BX81" s="90" t="str">
        <x:f t="shared" si="520"/>
      </x:c>
      <x:c r="BY81" s="90" t="str">
        <x:f t="shared" si="521"/>
      </x:c>
      <x:c r="BZ81" s="90" t="str">
        <x:f t="shared" si="522"/>
      </x:c>
      <x:c r="CA81" s="90" t="str">
        <x:f t="shared" si="523"/>
      </x:c>
      <x:c r="CB81" s="90" t="str">
        <x:f t="shared" si="524"/>
      </x:c>
      <x:c r="CC81" s="90" t="str">
        <x:f t="shared" si="525"/>
      </x:c>
      <x:c r="CD81" s="90" t="str">
        <x:f t="shared" si="526"/>
      </x:c>
      <x:c r="CE81" s="90" t="str">
        <x:f t="shared" si="527"/>
      </x:c>
      <x:c r="CF81" s="90" t="str">
        <x:f t="shared" si="528"/>
      </x:c>
      <x:c r="CG81" s="90" t="str">
        <x:f t="shared" si="529"/>
      </x:c>
      <x:c r="CH81" s="90" t="str">
        <x:f t="shared" si="530"/>
      </x:c>
      <x:c r="CI81" s="90" t="str">
        <x:f t="shared" si="531"/>
      </x:c>
      <x:c r="CJ81" s="90" t="str">
        <x:f t="shared" si="532"/>
      </x:c>
      <x:c r="CK81" s="90">
        <x:f t="shared" si="533"/>
        <x:v>28124.999999999996</x:v>
      </x:c>
      <x:c r="CL81" s="90">
        <x:f t="shared" si="534"/>
        <x:v>28124.999999999996</x:v>
      </x:c>
      <x:c r="CM81" s="90">
        <x:f t="shared" si="535"/>
        <x:v>28124.999999999996</x:v>
      </x:c>
      <x:c r="CN81" s="90">
        <x:f t="shared" si="536"/>
        <x:v>28124.999999999996</x:v>
      </x:c>
      <x:c r="CO81" s="90">
        <x:f t="shared" si="537"/>
        <x:v>28124.999999999996</x:v>
      </x:c>
      <x:c r="CP81" s="90">
        <x:f t="shared" si="538"/>
        <x:v>28124.999999999996</x:v>
      </x:c>
      <x:c r="CQ81" s="90">
        <x:f t="shared" si="539"/>
        <x:v>28124.999999999996</x:v>
      </x:c>
      <x:c r="CR81" s="90">
        <x:f t="shared" si="540"/>
        <x:v>28124.999999999996</x:v>
      </x:c>
      <x:c r="CS81" s="90">
        <x:f t="shared" si="541"/>
        <x:v>28124.999999999996</x:v>
      </x:c>
      <x:c r="CT81" s="90">
        <x:f t="shared" si="542"/>
        <x:v>28124.999999999996</x:v>
      </x:c>
      <x:c r="CU81" s="90">
        <x:f t="shared" si="543"/>
        <x:v>28124.999999999996</x:v>
      </x:c>
      <x:c r="CV81" s="90">
        <x:f t="shared" si="544"/>
        <x:v>28124.999999999996</x:v>
      </x:c>
      <x:c r="CW81" s="90">
        <x:f t="shared" si="545"/>
        <x:v>28124.999999999996</x:v>
      </x:c>
      <x:c r="CX81" s="90">
        <x:f t="shared" si="546"/>
        <x:v>28124.999999999996</x:v>
      </x:c>
      <x:c r="CY81" s="90" t="str">
        <x:f t="shared" si="547"/>
      </x:c>
      <x:c r="CZ81" s="90" t="str">
        <x:f t="shared" si="548"/>
      </x:c>
      <x:c r="DA81" s="90" t="str">
        <x:f t="shared" si="549"/>
      </x:c>
      <x:c r="DB81" s="90" t="str">
        <x:f t="shared" si="550"/>
      </x:c>
      <x:c r="DC81" s="90" t="str">
        <x:f t="shared" si="551"/>
      </x:c>
      <x:c r="DD81" s="90" t="str">
        <x:f t="shared" si="552"/>
      </x:c>
      <x:c r="DE81" s="90" t="str">
        <x:f t="shared" si="553"/>
      </x:c>
      <x:c r="DF81" s="90" t="str">
        <x:f t="shared" si="554"/>
      </x:c>
      <x:c r="DG81" s="90" t="str">
        <x:f t="shared" si="555"/>
      </x:c>
      <x:c r="DH81" s="90" t="str">
        <x:f t="shared" si="556"/>
      </x:c>
      <x:c r="DI81" s="90" t="str">
        <x:f t="shared" si="557"/>
      </x:c>
      <x:c r="DJ81" s="90" t="str">
        <x:f t="shared" si="558"/>
      </x:c>
      <x:c r="DK81" s="90" t="str">
        <x:f t="shared" si="559"/>
      </x:c>
      <x:c r="DL81" s="90" t="str">
        <x:f t="shared" si="560"/>
      </x:c>
      <x:c r="DM81" s="90" t="str">
        <x:f t="shared" si="561"/>
      </x:c>
      <x:c r="DN81" s="90" t="str">
        <x:f t="shared" si="562"/>
      </x:c>
      <x:c r="DO81" s="90" t="str">
        <x:f t="shared" si="563"/>
      </x:c>
      <x:c r="DP81" s="90" t="str">
        <x:f t="shared" si="564"/>
      </x:c>
      <x:c r="DQ81" s="90" t="str">
        <x:f t="shared" si="565"/>
      </x:c>
      <x:c r="DR81" s="90" t="str">
        <x:f t="shared" si="566"/>
      </x:c>
      <x:c r="DS81" s="90" t="str">
        <x:f t="shared" si="567"/>
      </x:c>
      <x:c r="DT81" s="90" t="str">
        <x:f t="shared" si="568"/>
      </x:c>
      <x:c r="DU81" s="90" t="str">
        <x:f t="shared" si="569"/>
      </x:c>
      <x:c r="DV81" s="90" t="str">
        <x:f t="shared" si="570"/>
      </x:c>
      <x:c r="DW81" s="90" t="str">
        <x:f t="shared" si="571"/>
      </x:c>
      <x:c r="DX81" s="90" t="str">
        <x:f t="shared" si="572"/>
      </x:c>
      <x:c r="DY81" s="90" t="str">
        <x:f t="shared" si="573"/>
      </x:c>
      <x:c r="DZ81" s="90" t="str">
        <x:f t="shared" si="574"/>
      </x:c>
      <x:c r="EA81" s="90" t="str">
        <x:f t="shared" si="575"/>
      </x:c>
      <x:c r="EB81" s="90" t="str">
        <x:f t="shared" si="576"/>
      </x:c>
      <x:c r="EC81" s="90" t="str">
        <x:f t="shared" si="577"/>
      </x:c>
      <x:c r="ED81" s="90" t="str">
        <x:f t="shared" si="578"/>
      </x:c>
      <x:c r="EE81" s="90" t="str">
        <x:f t="shared" si="579"/>
      </x:c>
      <x:c r="EF81" s="90" t="str">
        <x:f t="shared" si="580"/>
      </x:c>
      <x:c r="EG81" s="90" t="str">
        <x:f t="shared" si="581"/>
      </x:c>
      <x:c r="EH81" s="90" t="str">
        <x:f t="shared" si="582"/>
      </x:c>
      <x:c r="EI81" s="90" t="str">
        <x:f t="shared" si="583"/>
      </x:c>
      <x:c r="EJ81" s="90" t="str">
        <x:f t="shared" si="584"/>
      </x:c>
      <x:c r="EK81" s="90" t="str">
        <x:f t="shared" si="585"/>
      </x:c>
      <x:c r="EL81" s="90" t="str">
        <x:f t="shared" si="586"/>
      </x:c>
      <x:c r="EM81" s="90" t="str">
        <x:f t="shared" si="587"/>
      </x:c>
      <x:c r="EN81" s="90" t="str">
        <x:f t="shared" si="588"/>
      </x:c>
      <x:c r="EO81" s="90" t="str">
        <x:f t="shared" si="589"/>
      </x:c>
      <x:c r="EP81" s="90" t="str">
        <x:f t="shared" si="590"/>
      </x:c>
      <x:c r="EQ81" s="90" t="str">
        <x:f t="shared" si="591"/>
      </x:c>
      <x:c r="ER81" s="90" t="str">
        <x:f t="shared" si="592"/>
      </x:c>
      <x:c r="ES81" s="90" t="str">
        <x:f t="shared" si="593"/>
      </x:c>
      <x:c r="ET81" s="90" t="str">
        <x:f t="shared" si="594"/>
      </x:c>
      <x:c r="EU81" s="90" t="str">
        <x:f t="shared" si="595"/>
      </x:c>
      <x:c r="EV81" s="90" t="str">
        <x:f t="shared" si="596"/>
      </x:c>
      <x:c r="EW81" s="90" t="str">
        <x:f t="shared" si="597"/>
      </x:c>
      <x:c r="EX81" s="90" t="str">
        <x:f t="shared" si="598"/>
      </x:c>
      <x:c r="EY81" s="90" t="str">
        <x:f t="shared" si="599"/>
      </x:c>
      <x:c r="EZ81" s="90" t="str">
        <x:f t="shared" si="600"/>
      </x:c>
      <x:c r="FA81" s="90" t="str">
        <x:f t="shared" si="601"/>
      </x:c>
      <x:c r="FB81" t="n">
        <x:f>'07_Presupuesto'!J76-'14_Parametros'!$B$5+1</x:f>
        <x:v>82</x:v>
      </x:c>
      <x:c r="FC81" t="n">
        <x:f>'07_Presupuesto'!K76-'14_Parametros'!$B$5+1</x:f>
        <x:v>95</x:v>
      </x:c>
      <x:c r="FD81">
        <x:f t="shared" si="602"/>
        <x:v>14</x:v>
      </x:c>
    </x:row>
    <x:row r="82" ht="21" customHeight="1">
      <x:c r="B82" s="109" t="str">
        <x:f>'07A_Ppto_Comparado'!K80</x:f>
        <x:v>C.1.3.2</x:v>
      </x:c>
      <x:c r="C82" s="109" t="str">
        <x:f>'07A_Ppto_Comparado'!L80</x:f>
        <x:v>Tuberías libre halógeno 20MMx3MTS</x:v>
      </x:c>
      <x:c r="D82" s="109" t="str">
        <x:f>'07A_Ppto_Comparado'!M80</x:f>
        <x:v>ML</x:v>
      </x:c>
      <x:c r="E82" s="110" t="n">
        <x:f>'07A_Ppto_Comparado'!N80</x:f>
        <x:v>50</x:v>
      </x:c>
      <x:c r="F82" s="110" t="n">
        <x:f>'07A_Ppto_Comparado'!O80</x:f>
        <x:v>3874.9999999999995</x:v>
      </x:c>
      <x:c r="G82" s="110" t="n">
        <x:f>'07A_Ppto_Comparado'!P80</x:f>
        <x:v>193749.99999999997</x:v>
      </x:c>
      <x:c r="H82" s="110" t="str">
        <x:f t="shared" si="452"/>
      </x:c>
      <x:c r="I82" s="110" t="str">
        <x:f t="shared" si="453"/>
      </x:c>
      <x:c r="J82" s="110" t="str">
        <x:f t="shared" si="454"/>
      </x:c>
      <x:c r="K82" s="110" t="str">
        <x:f t="shared" si="455"/>
      </x:c>
      <x:c r="L82" s="110" t="str">
        <x:f t="shared" si="456"/>
      </x:c>
      <x:c r="M82" s="110" t="str">
        <x:f t="shared" si="457"/>
      </x:c>
      <x:c r="N82" s="110" t="str">
        <x:f t="shared" si="458"/>
      </x:c>
      <x:c r="O82" s="110" t="str">
        <x:f t="shared" si="459"/>
      </x:c>
      <x:c r="P82" s="110" t="str">
        <x:f t="shared" si="460"/>
      </x:c>
      <x:c r="Q82" s="110" t="str">
        <x:f t="shared" si="461"/>
      </x:c>
      <x:c r="R82" s="110" t="str">
        <x:f t="shared" si="462"/>
      </x:c>
      <x:c r="S82" s="110" t="str">
        <x:f t="shared" si="463"/>
      </x:c>
      <x:c r="T82" s="110" t="str">
        <x:f t="shared" si="464"/>
      </x:c>
      <x:c r="U82" s="110" t="str">
        <x:f t="shared" si="465"/>
      </x:c>
      <x:c r="V82" s="110" t="str">
        <x:f t="shared" si="466"/>
      </x:c>
      <x:c r="W82" s="110" t="str">
        <x:f t="shared" si="467"/>
      </x:c>
      <x:c r="X82" s="110" t="str">
        <x:f t="shared" si="468"/>
      </x:c>
      <x:c r="Y82" s="110" t="str">
        <x:f t="shared" si="469"/>
      </x:c>
      <x:c r="Z82" s="110" t="str">
        <x:f t="shared" si="470"/>
      </x:c>
      <x:c r="AA82" s="110" t="str">
        <x:f t="shared" si="471"/>
      </x:c>
      <x:c r="AB82" s="110" t="str">
        <x:f t="shared" si="472"/>
      </x:c>
      <x:c r="AC82" s="110" t="str">
        <x:f t="shared" si="473"/>
      </x:c>
      <x:c r="AD82" s="110" t="str">
        <x:f t="shared" si="474"/>
      </x:c>
      <x:c r="AE82" s="110" t="str">
        <x:f t="shared" si="475"/>
      </x:c>
      <x:c r="AF82" s="110" t="str">
        <x:f t="shared" si="476"/>
      </x:c>
      <x:c r="AG82" s="110" t="str">
        <x:f t="shared" si="477"/>
      </x:c>
      <x:c r="AH82" s="110" t="str">
        <x:f t="shared" si="478"/>
      </x:c>
      <x:c r="AI82" s="110" t="str">
        <x:f t="shared" si="479"/>
      </x:c>
      <x:c r="AJ82" s="110" t="str">
        <x:f t="shared" si="480"/>
      </x:c>
      <x:c r="AK82" s="110" t="str">
        <x:f t="shared" si="481"/>
      </x:c>
      <x:c r="AL82" s="110" t="str">
        <x:f t="shared" si="482"/>
      </x:c>
      <x:c r="AM82" s="110" t="str">
        <x:f t="shared" si="483"/>
      </x:c>
      <x:c r="AN82" s="110" t="str">
        <x:f t="shared" si="484"/>
      </x:c>
      <x:c r="AO82" s="110" t="str">
        <x:f t="shared" si="485"/>
      </x:c>
      <x:c r="AP82" s="110" t="str">
        <x:f t="shared" si="486"/>
      </x:c>
      <x:c r="AQ82" s="110" t="str">
        <x:f t="shared" si="487"/>
      </x:c>
      <x:c r="AR82" s="110" t="str">
        <x:f t="shared" si="488"/>
      </x:c>
      <x:c r="AS82" s="110" t="str">
        <x:f t="shared" si="489"/>
      </x:c>
      <x:c r="AT82" s="110" t="str">
        <x:f t="shared" si="490"/>
      </x:c>
      <x:c r="AU82" s="110" t="str">
        <x:f t="shared" si="491"/>
      </x:c>
      <x:c r="AV82" s="110" t="str">
        <x:f t="shared" si="492"/>
      </x:c>
      <x:c r="AW82" s="110" t="str">
        <x:f t="shared" si="493"/>
      </x:c>
      <x:c r="AX82" s="110" t="str">
        <x:f t="shared" si="494"/>
      </x:c>
      <x:c r="AY82" s="110" t="str">
        <x:f t="shared" si="495"/>
      </x:c>
      <x:c r="AZ82" s="110" t="str">
        <x:f t="shared" si="496"/>
      </x:c>
      <x:c r="BA82" s="110" t="str">
        <x:f t="shared" si="497"/>
      </x:c>
      <x:c r="BB82" s="110" t="str">
        <x:f t="shared" si="498"/>
      </x:c>
      <x:c r="BC82" s="110" t="str">
        <x:f t="shared" si="499"/>
      </x:c>
      <x:c r="BD82" s="110" t="str">
        <x:f t="shared" si="500"/>
      </x:c>
      <x:c r="BE82" s="110" t="str">
        <x:f t="shared" si="501"/>
      </x:c>
      <x:c r="BF82" s="110" t="str">
        <x:f t="shared" si="502"/>
      </x:c>
      <x:c r="BG82" s="110" t="str">
        <x:f t="shared" si="503"/>
      </x:c>
      <x:c r="BH82" s="110" t="str">
        <x:f t="shared" si="504"/>
      </x:c>
      <x:c r="BI82" s="110" t="str">
        <x:f t="shared" si="505"/>
      </x:c>
      <x:c r="BJ82" s="110" t="str">
        <x:f t="shared" si="506"/>
      </x:c>
      <x:c r="BK82" s="110" t="str">
        <x:f t="shared" si="507"/>
      </x:c>
      <x:c r="BL82" s="110" t="str">
        <x:f t="shared" si="508"/>
      </x:c>
      <x:c r="BM82" s="110" t="str">
        <x:f t="shared" si="509"/>
      </x:c>
      <x:c r="BN82" s="110" t="str">
        <x:f t="shared" si="510"/>
      </x:c>
      <x:c r="BO82" s="110" t="str">
        <x:f t="shared" si="511"/>
      </x:c>
      <x:c r="BP82" s="110" t="str">
        <x:f t="shared" si="512"/>
      </x:c>
      <x:c r="BQ82" s="110" t="str">
        <x:f t="shared" si="513"/>
      </x:c>
      <x:c r="BR82" s="110" t="str">
        <x:f t="shared" si="514"/>
      </x:c>
      <x:c r="BS82" s="110" t="str">
        <x:f t="shared" si="515"/>
      </x:c>
      <x:c r="BT82" s="110" t="str">
        <x:f t="shared" si="516"/>
      </x:c>
      <x:c r="BU82" s="110" t="str">
        <x:f t="shared" si="517"/>
      </x:c>
      <x:c r="BV82" s="110" t="str">
        <x:f t="shared" si="518"/>
      </x:c>
      <x:c r="BW82" s="110" t="str">
        <x:f t="shared" si="519"/>
      </x:c>
      <x:c r="BX82" s="110" t="str">
        <x:f t="shared" si="520"/>
      </x:c>
      <x:c r="BY82" s="110" t="str">
        <x:f t="shared" si="521"/>
      </x:c>
      <x:c r="BZ82" s="110" t="str">
        <x:f t="shared" si="522"/>
      </x:c>
      <x:c r="CA82" s="110" t="str">
        <x:f t="shared" si="523"/>
      </x:c>
      <x:c r="CB82" s="110" t="str">
        <x:f t="shared" si="524"/>
      </x:c>
      <x:c r="CC82" s="110" t="str">
        <x:f t="shared" si="525"/>
      </x:c>
      <x:c r="CD82" s="110" t="str">
        <x:f t="shared" si="526"/>
      </x:c>
      <x:c r="CE82" s="110" t="str">
        <x:f t="shared" si="527"/>
      </x:c>
      <x:c r="CF82" s="110" t="str">
        <x:f t="shared" si="528"/>
      </x:c>
      <x:c r="CG82" s="110" t="str">
        <x:f t="shared" si="529"/>
      </x:c>
      <x:c r="CH82" s="110" t="str">
        <x:f t="shared" si="530"/>
      </x:c>
      <x:c r="CI82" s="110" t="str">
        <x:f t="shared" si="531"/>
      </x:c>
      <x:c r="CJ82" s="110" t="str">
        <x:f t="shared" si="532"/>
      </x:c>
      <x:c r="CK82" s="110">
        <x:f t="shared" si="533"/>
        <x:v>13839.285714285712</x:v>
      </x:c>
      <x:c r="CL82" s="110">
        <x:f t="shared" si="534"/>
        <x:v>13839.285714285712</x:v>
      </x:c>
      <x:c r="CM82" s="110">
        <x:f t="shared" si="535"/>
        <x:v>13839.285714285712</x:v>
      </x:c>
      <x:c r="CN82" s="110">
        <x:f t="shared" si="536"/>
        <x:v>13839.285714285712</x:v>
      </x:c>
      <x:c r="CO82" s="110">
        <x:f t="shared" si="537"/>
        <x:v>13839.285714285712</x:v>
      </x:c>
      <x:c r="CP82" s="110">
        <x:f t="shared" si="538"/>
        <x:v>13839.285714285712</x:v>
      </x:c>
      <x:c r="CQ82" s="110">
        <x:f t="shared" si="539"/>
        <x:v>13839.285714285712</x:v>
      </x:c>
      <x:c r="CR82" s="110">
        <x:f t="shared" si="540"/>
        <x:v>13839.285714285712</x:v>
      </x:c>
      <x:c r="CS82" s="110">
        <x:f t="shared" si="541"/>
        <x:v>13839.285714285712</x:v>
      </x:c>
      <x:c r="CT82" s="110">
        <x:f t="shared" si="542"/>
        <x:v>13839.285714285712</x:v>
      </x:c>
      <x:c r="CU82" s="110">
        <x:f t="shared" si="543"/>
        <x:v>13839.285714285712</x:v>
      </x:c>
      <x:c r="CV82" s="110">
        <x:f t="shared" si="544"/>
        <x:v>13839.285714285712</x:v>
      </x:c>
      <x:c r="CW82" s="110">
        <x:f t="shared" si="545"/>
        <x:v>13839.285714285712</x:v>
      </x:c>
      <x:c r="CX82" s="110">
        <x:f t="shared" si="546"/>
        <x:v>13839.285714285712</x:v>
      </x:c>
      <x:c r="CY82" s="110" t="str">
        <x:f t="shared" si="547"/>
      </x:c>
      <x:c r="CZ82" s="110" t="str">
        <x:f t="shared" si="548"/>
      </x:c>
      <x:c r="DA82" s="110" t="str">
        <x:f t="shared" si="549"/>
      </x:c>
      <x:c r="DB82" s="110" t="str">
        <x:f t="shared" si="550"/>
      </x:c>
      <x:c r="DC82" s="110" t="str">
        <x:f t="shared" si="551"/>
      </x:c>
      <x:c r="DD82" s="110" t="str">
        <x:f t="shared" si="552"/>
      </x:c>
      <x:c r="DE82" s="110" t="str">
        <x:f t="shared" si="553"/>
      </x:c>
      <x:c r="DF82" s="110" t="str">
        <x:f t="shared" si="554"/>
      </x:c>
      <x:c r="DG82" s="110" t="str">
        <x:f t="shared" si="555"/>
      </x:c>
      <x:c r="DH82" s="110" t="str">
        <x:f t="shared" si="556"/>
      </x:c>
      <x:c r="DI82" s="110" t="str">
        <x:f t="shared" si="557"/>
      </x:c>
      <x:c r="DJ82" s="110" t="str">
        <x:f t="shared" si="558"/>
      </x:c>
      <x:c r="DK82" s="110" t="str">
        <x:f t="shared" si="559"/>
      </x:c>
      <x:c r="DL82" s="110" t="str">
        <x:f t="shared" si="560"/>
      </x:c>
      <x:c r="DM82" s="110" t="str">
        <x:f t="shared" si="561"/>
      </x:c>
      <x:c r="DN82" s="110" t="str">
        <x:f t="shared" si="562"/>
      </x:c>
      <x:c r="DO82" s="110" t="str">
        <x:f t="shared" si="563"/>
      </x:c>
      <x:c r="DP82" s="110" t="str">
        <x:f t="shared" si="564"/>
      </x:c>
      <x:c r="DQ82" s="110" t="str">
        <x:f t="shared" si="565"/>
      </x:c>
      <x:c r="DR82" s="110" t="str">
        <x:f t="shared" si="566"/>
      </x:c>
      <x:c r="DS82" s="110" t="str">
        <x:f t="shared" si="567"/>
      </x:c>
      <x:c r="DT82" s="110" t="str">
        <x:f t="shared" si="568"/>
      </x:c>
      <x:c r="DU82" s="110" t="str">
        <x:f t="shared" si="569"/>
      </x:c>
      <x:c r="DV82" s="110" t="str">
        <x:f t="shared" si="570"/>
      </x:c>
      <x:c r="DW82" s="110" t="str">
        <x:f t="shared" si="571"/>
      </x:c>
      <x:c r="DX82" s="110" t="str">
        <x:f t="shared" si="572"/>
      </x:c>
      <x:c r="DY82" s="110" t="str">
        <x:f t="shared" si="573"/>
      </x:c>
      <x:c r="DZ82" s="110" t="str">
        <x:f t="shared" si="574"/>
      </x:c>
      <x:c r="EA82" s="110" t="str">
        <x:f t="shared" si="575"/>
      </x:c>
      <x:c r="EB82" s="110" t="str">
        <x:f t="shared" si="576"/>
      </x:c>
      <x:c r="EC82" s="110" t="str">
        <x:f t="shared" si="577"/>
      </x:c>
      <x:c r="ED82" s="110" t="str">
        <x:f t="shared" si="578"/>
      </x:c>
      <x:c r="EE82" s="110" t="str">
        <x:f t="shared" si="579"/>
      </x:c>
      <x:c r="EF82" s="110" t="str">
        <x:f t="shared" si="580"/>
      </x:c>
      <x:c r="EG82" s="110" t="str">
        <x:f t="shared" si="581"/>
      </x:c>
      <x:c r="EH82" s="110" t="str">
        <x:f t="shared" si="582"/>
      </x:c>
      <x:c r="EI82" s="110" t="str">
        <x:f t="shared" si="583"/>
      </x:c>
      <x:c r="EJ82" s="110" t="str">
        <x:f t="shared" si="584"/>
      </x:c>
      <x:c r="EK82" s="110" t="str">
        <x:f t="shared" si="585"/>
      </x:c>
      <x:c r="EL82" s="110" t="str">
        <x:f t="shared" si="586"/>
      </x:c>
      <x:c r="EM82" s="110" t="str">
        <x:f t="shared" si="587"/>
      </x:c>
      <x:c r="EN82" s="110" t="str">
        <x:f t="shared" si="588"/>
      </x:c>
      <x:c r="EO82" s="110" t="str">
        <x:f t="shared" si="589"/>
      </x:c>
      <x:c r="EP82" s="110" t="str">
        <x:f t="shared" si="590"/>
      </x:c>
      <x:c r="EQ82" s="110" t="str">
        <x:f t="shared" si="591"/>
      </x:c>
      <x:c r="ER82" s="110" t="str">
        <x:f t="shared" si="592"/>
      </x:c>
      <x:c r="ES82" s="110" t="str">
        <x:f t="shared" si="593"/>
      </x:c>
      <x:c r="ET82" s="110" t="str">
        <x:f t="shared" si="594"/>
      </x:c>
      <x:c r="EU82" s="110" t="str">
        <x:f t="shared" si="595"/>
      </x:c>
      <x:c r="EV82" s="110" t="str">
        <x:f t="shared" si="596"/>
      </x:c>
      <x:c r="EW82" s="110" t="str">
        <x:f t="shared" si="597"/>
      </x:c>
      <x:c r="EX82" s="110" t="str">
        <x:f t="shared" si="598"/>
      </x:c>
      <x:c r="EY82" s="110" t="str">
        <x:f t="shared" si="599"/>
      </x:c>
      <x:c r="EZ82" s="110" t="str">
        <x:f t="shared" si="600"/>
      </x:c>
      <x:c r="FA82" s="110" t="str">
        <x:f t="shared" si="601"/>
      </x:c>
      <x:c r="FB82" t="n">
        <x:f>'07_Presupuesto'!J77-'14_Parametros'!$B$5+1</x:f>
        <x:v>82</x:v>
      </x:c>
      <x:c r="FC82" t="n">
        <x:f>'07_Presupuesto'!K77-'14_Parametros'!$B$5+1</x:f>
        <x:v>95</x:v>
      </x:c>
      <x:c r="FD82">
        <x:f t="shared" si="602"/>
        <x:v>14</x:v>
      </x:c>
    </x:row>
    <x:row r="83" ht="21" customHeight="1">
      <x:c r="B83" t="str">
        <x:f>'07A_Ppto_Comparado'!K81</x:f>
        <x:v>C.1.3.3</x:v>
      </x:c>
      <x:c r="C83" t="str">
        <x:f>'07A_Ppto_Comparado'!L81</x:f>
        <x:v>Caja de derivación</x:v>
      </x:c>
      <x:c r="D83" t="str">
        <x:f>'07A_Ppto_Comparado'!M81</x:f>
        <x:v>UNI</x:v>
      </x:c>
      <x:c r="E83" s="90" t="n">
        <x:f>'07A_Ppto_Comparado'!N81</x:f>
        <x:v>11</x:v>
      </x:c>
      <x:c r="F83" s="90" t="n">
        <x:f>'07A_Ppto_Comparado'!O81</x:f>
        <x:v>9750</x:v>
      </x:c>
      <x:c r="G83" s="90" t="n">
        <x:f>'07A_Ppto_Comparado'!P81</x:f>
        <x:v>107250</x:v>
      </x:c>
      <x:c r="H83" s="90" t="str">
        <x:f t="shared" si="452"/>
      </x:c>
      <x:c r="I83" s="90" t="str">
        <x:f t="shared" si="453"/>
      </x:c>
      <x:c r="J83" s="90" t="str">
        <x:f t="shared" si="454"/>
      </x:c>
      <x:c r="K83" s="90" t="str">
        <x:f t="shared" si="455"/>
      </x:c>
      <x:c r="L83" s="90" t="str">
        <x:f t="shared" si="456"/>
      </x:c>
      <x:c r="M83" s="90" t="str">
        <x:f t="shared" si="457"/>
      </x:c>
      <x:c r="N83" s="90" t="str">
        <x:f t="shared" si="458"/>
      </x:c>
      <x:c r="O83" s="90" t="str">
        <x:f t="shared" si="459"/>
      </x:c>
      <x:c r="P83" s="90" t="str">
        <x:f t="shared" si="460"/>
      </x:c>
      <x:c r="Q83" s="90" t="str">
        <x:f t="shared" si="461"/>
      </x:c>
      <x:c r="R83" s="90" t="str">
        <x:f t="shared" si="462"/>
      </x:c>
      <x:c r="S83" s="90" t="str">
        <x:f t="shared" si="463"/>
      </x:c>
      <x:c r="T83" s="90" t="str">
        <x:f t="shared" si="464"/>
      </x:c>
      <x:c r="U83" s="90" t="str">
        <x:f t="shared" si="465"/>
      </x:c>
      <x:c r="V83" s="90" t="str">
        <x:f t="shared" si="466"/>
      </x:c>
      <x:c r="W83" s="90" t="str">
        <x:f t="shared" si="467"/>
      </x:c>
      <x:c r="X83" s="90" t="str">
        <x:f t="shared" si="468"/>
      </x:c>
      <x:c r="Y83" s="90" t="str">
        <x:f t="shared" si="469"/>
      </x:c>
      <x:c r="Z83" s="90" t="str">
        <x:f t="shared" si="470"/>
      </x:c>
      <x:c r="AA83" s="90" t="str">
        <x:f t="shared" si="471"/>
      </x:c>
      <x:c r="AB83" s="90" t="str">
        <x:f t="shared" si="472"/>
      </x:c>
      <x:c r="AC83" s="90" t="str">
        <x:f t="shared" si="473"/>
      </x:c>
      <x:c r="AD83" s="90" t="str">
        <x:f t="shared" si="474"/>
      </x:c>
      <x:c r="AE83" s="90" t="str">
        <x:f t="shared" si="475"/>
      </x:c>
      <x:c r="AF83" s="90" t="str">
        <x:f t="shared" si="476"/>
      </x:c>
      <x:c r="AG83" s="90" t="str">
        <x:f t="shared" si="477"/>
      </x:c>
      <x:c r="AH83" s="90" t="str">
        <x:f t="shared" si="478"/>
      </x:c>
      <x:c r="AI83" s="90" t="str">
        <x:f t="shared" si="479"/>
      </x:c>
      <x:c r="AJ83" s="90" t="str">
        <x:f t="shared" si="480"/>
      </x:c>
      <x:c r="AK83" s="90" t="str">
        <x:f t="shared" si="481"/>
      </x:c>
      <x:c r="AL83" s="90" t="str">
        <x:f t="shared" si="482"/>
      </x:c>
      <x:c r="AM83" s="90" t="str">
        <x:f t="shared" si="483"/>
      </x:c>
      <x:c r="AN83" s="90" t="str">
        <x:f t="shared" si="484"/>
      </x:c>
      <x:c r="AO83" s="90" t="str">
        <x:f t="shared" si="485"/>
      </x:c>
      <x:c r="AP83" s="90" t="str">
        <x:f t="shared" si="486"/>
      </x:c>
      <x:c r="AQ83" s="90" t="str">
        <x:f t="shared" si="487"/>
      </x:c>
      <x:c r="AR83" s="90" t="str">
        <x:f t="shared" si="488"/>
      </x:c>
      <x:c r="AS83" s="90" t="str">
        <x:f t="shared" si="489"/>
      </x:c>
      <x:c r="AT83" s="90" t="str">
        <x:f t="shared" si="490"/>
      </x:c>
      <x:c r="AU83" s="90" t="str">
        <x:f t="shared" si="491"/>
      </x:c>
      <x:c r="AV83" s="90" t="str">
        <x:f t="shared" si="492"/>
      </x:c>
      <x:c r="AW83" s="90" t="str">
        <x:f t="shared" si="493"/>
      </x:c>
      <x:c r="AX83" s="90" t="str">
        <x:f t="shared" si="494"/>
      </x:c>
      <x:c r="AY83" s="90" t="str">
        <x:f t="shared" si="495"/>
      </x:c>
      <x:c r="AZ83" s="90" t="str">
        <x:f t="shared" si="496"/>
      </x:c>
      <x:c r="BA83" s="90" t="str">
        <x:f t="shared" si="497"/>
      </x:c>
      <x:c r="BB83" s="90" t="str">
        <x:f t="shared" si="498"/>
      </x:c>
      <x:c r="BC83" s="90" t="str">
        <x:f t="shared" si="499"/>
      </x:c>
      <x:c r="BD83" s="90" t="str">
        <x:f t="shared" si="500"/>
      </x:c>
      <x:c r="BE83" s="90" t="str">
        <x:f t="shared" si="501"/>
      </x:c>
      <x:c r="BF83" s="90" t="str">
        <x:f t="shared" si="502"/>
      </x:c>
      <x:c r="BG83" s="90" t="str">
        <x:f t="shared" si="503"/>
      </x:c>
      <x:c r="BH83" s="90" t="str">
        <x:f t="shared" si="504"/>
      </x:c>
      <x:c r="BI83" s="90" t="str">
        <x:f t="shared" si="505"/>
      </x:c>
      <x:c r="BJ83" s="90" t="str">
        <x:f t="shared" si="506"/>
      </x:c>
      <x:c r="BK83" s="90" t="str">
        <x:f t="shared" si="507"/>
      </x:c>
      <x:c r="BL83" s="90" t="str">
        <x:f t="shared" si="508"/>
      </x:c>
      <x:c r="BM83" s="90" t="str">
        <x:f t="shared" si="509"/>
      </x:c>
      <x:c r="BN83" s="90" t="str">
        <x:f t="shared" si="510"/>
      </x:c>
      <x:c r="BO83" s="90" t="str">
        <x:f t="shared" si="511"/>
      </x:c>
      <x:c r="BP83" s="90" t="str">
        <x:f t="shared" si="512"/>
      </x:c>
      <x:c r="BQ83" s="90" t="str">
        <x:f t="shared" si="513"/>
      </x:c>
      <x:c r="BR83" s="90" t="str">
        <x:f t="shared" si="514"/>
      </x:c>
      <x:c r="BS83" s="90" t="str">
        <x:f t="shared" si="515"/>
      </x:c>
      <x:c r="BT83" s="90" t="str">
        <x:f t="shared" si="516"/>
      </x:c>
      <x:c r="BU83" s="90" t="str">
        <x:f t="shared" si="517"/>
      </x:c>
      <x:c r="BV83" s="90" t="str">
        <x:f t="shared" si="518"/>
      </x:c>
      <x:c r="BW83" s="90" t="str">
        <x:f t="shared" si="519"/>
      </x:c>
      <x:c r="BX83" s="90" t="str">
        <x:f t="shared" si="520"/>
      </x:c>
      <x:c r="BY83" s="90" t="str">
        <x:f t="shared" si="521"/>
      </x:c>
      <x:c r="BZ83" s="90" t="str">
        <x:f t="shared" si="522"/>
      </x:c>
      <x:c r="CA83" s="90" t="str">
        <x:f t="shared" si="523"/>
      </x:c>
      <x:c r="CB83" s="90" t="str">
        <x:f t="shared" si="524"/>
      </x:c>
      <x:c r="CC83" s="90" t="str">
        <x:f t="shared" si="525"/>
      </x:c>
      <x:c r="CD83" s="90" t="str">
        <x:f t="shared" si="526"/>
      </x:c>
      <x:c r="CE83" s="90" t="str">
        <x:f t="shared" si="527"/>
      </x:c>
      <x:c r="CF83" s="90" t="str">
        <x:f t="shared" si="528"/>
      </x:c>
      <x:c r="CG83" s="90" t="str">
        <x:f t="shared" si="529"/>
      </x:c>
      <x:c r="CH83" s="90" t="str">
        <x:f t="shared" si="530"/>
      </x:c>
      <x:c r="CI83" s="90" t="str">
        <x:f t="shared" si="531"/>
      </x:c>
      <x:c r="CJ83" s="90" t="str">
        <x:f t="shared" si="532"/>
      </x:c>
      <x:c r="CK83" s="90">
        <x:f t="shared" si="533"/>
        <x:v>7660.7142857142853</x:v>
      </x:c>
      <x:c r="CL83" s="90">
        <x:f t="shared" si="534"/>
        <x:v>7660.7142857142853</x:v>
      </x:c>
      <x:c r="CM83" s="90">
        <x:f t="shared" si="535"/>
        <x:v>7660.7142857142853</x:v>
      </x:c>
      <x:c r="CN83" s="90">
        <x:f t="shared" si="536"/>
        <x:v>7660.7142857142853</x:v>
      </x:c>
      <x:c r="CO83" s="90">
        <x:f t="shared" si="537"/>
        <x:v>7660.7142857142853</x:v>
      </x:c>
      <x:c r="CP83" s="90">
        <x:f t="shared" si="538"/>
        <x:v>7660.7142857142853</x:v>
      </x:c>
      <x:c r="CQ83" s="90">
        <x:f t="shared" si="539"/>
        <x:v>7660.7142857142853</x:v>
      </x:c>
      <x:c r="CR83" s="90">
        <x:f t="shared" si="540"/>
        <x:v>7660.7142857142853</x:v>
      </x:c>
      <x:c r="CS83" s="90">
        <x:f t="shared" si="541"/>
        <x:v>7660.7142857142853</x:v>
      </x:c>
      <x:c r="CT83" s="90">
        <x:f t="shared" si="542"/>
        <x:v>7660.7142857142853</x:v>
      </x:c>
      <x:c r="CU83" s="90">
        <x:f t="shared" si="543"/>
        <x:v>7660.7142857142853</x:v>
      </x:c>
      <x:c r="CV83" s="90">
        <x:f t="shared" si="544"/>
        <x:v>7660.7142857142853</x:v>
      </x:c>
      <x:c r="CW83" s="90">
        <x:f t="shared" si="545"/>
        <x:v>7660.7142857142853</x:v>
      </x:c>
      <x:c r="CX83" s="90">
        <x:f t="shared" si="546"/>
        <x:v>7660.7142857142853</x:v>
      </x:c>
      <x:c r="CY83" s="90" t="str">
        <x:f t="shared" si="547"/>
      </x:c>
      <x:c r="CZ83" s="90" t="str">
        <x:f t="shared" si="548"/>
      </x:c>
      <x:c r="DA83" s="90" t="str">
        <x:f t="shared" si="549"/>
      </x:c>
      <x:c r="DB83" s="90" t="str">
        <x:f t="shared" si="550"/>
      </x:c>
      <x:c r="DC83" s="90" t="str">
        <x:f t="shared" si="551"/>
      </x:c>
      <x:c r="DD83" s="90" t="str">
        <x:f t="shared" si="552"/>
      </x:c>
      <x:c r="DE83" s="90" t="str">
        <x:f t="shared" si="553"/>
      </x:c>
      <x:c r="DF83" s="90" t="str">
        <x:f t="shared" si="554"/>
      </x:c>
      <x:c r="DG83" s="90" t="str">
        <x:f t="shared" si="555"/>
      </x:c>
      <x:c r="DH83" s="90" t="str">
        <x:f t="shared" si="556"/>
      </x:c>
      <x:c r="DI83" s="90" t="str">
        <x:f t="shared" si="557"/>
      </x:c>
      <x:c r="DJ83" s="90" t="str">
        <x:f t="shared" si="558"/>
      </x:c>
      <x:c r="DK83" s="90" t="str">
        <x:f t="shared" si="559"/>
      </x:c>
      <x:c r="DL83" s="90" t="str">
        <x:f t="shared" si="560"/>
      </x:c>
      <x:c r="DM83" s="90" t="str">
        <x:f t="shared" si="561"/>
      </x:c>
      <x:c r="DN83" s="90" t="str">
        <x:f t="shared" si="562"/>
      </x:c>
      <x:c r="DO83" s="90" t="str">
        <x:f t="shared" si="563"/>
      </x:c>
      <x:c r="DP83" s="90" t="str">
        <x:f t="shared" si="564"/>
      </x:c>
      <x:c r="DQ83" s="90" t="str">
        <x:f t="shared" si="565"/>
      </x:c>
      <x:c r="DR83" s="90" t="str">
        <x:f t="shared" si="566"/>
      </x:c>
      <x:c r="DS83" s="90" t="str">
        <x:f t="shared" si="567"/>
      </x:c>
      <x:c r="DT83" s="90" t="str">
        <x:f t="shared" si="568"/>
      </x:c>
      <x:c r="DU83" s="90" t="str">
        <x:f t="shared" si="569"/>
      </x:c>
      <x:c r="DV83" s="90" t="str">
        <x:f t="shared" si="570"/>
      </x:c>
      <x:c r="DW83" s="90" t="str">
        <x:f t="shared" si="571"/>
      </x:c>
      <x:c r="DX83" s="90" t="str">
        <x:f t="shared" si="572"/>
      </x:c>
      <x:c r="DY83" s="90" t="str">
        <x:f t="shared" si="573"/>
      </x:c>
      <x:c r="DZ83" s="90" t="str">
        <x:f t="shared" si="574"/>
      </x:c>
      <x:c r="EA83" s="90" t="str">
        <x:f t="shared" si="575"/>
      </x:c>
      <x:c r="EB83" s="90" t="str">
        <x:f t="shared" si="576"/>
      </x:c>
      <x:c r="EC83" s="90" t="str">
        <x:f t="shared" si="577"/>
      </x:c>
      <x:c r="ED83" s="90" t="str">
        <x:f t="shared" si="578"/>
      </x:c>
      <x:c r="EE83" s="90" t="str">
        <x:f t="shared" si="579"/>
      </x:c>
      <x:c r="EF83" s="90" t="str">
        <x:f t="shared" si="580"/>
      </x:c>
      <x:c r="EG83" s="90" t="str">
        <x:f t="shared" si="581"/>
      </x:c>
      <x:c r="EH83" s="90" t="str">
        <x:f t="shared" si="582"/>
      </x:c>
      <x:c r="EI83" s="90" t="str">
        <x:f t="shared" si="583"/>
      </x:c>
      <x:c r="EJ83" s="90" t="str">
        <x:f t="shared" si="584"/>
      </x:c>
      <x:c r="EK83" s="90" t="str">
        <x:f t="shared" si="585"/>
      </x:c>
      <x:c r="EL83" s="90" t="str">
        <x:f t="shared" si="586"/>
      </x:c>
      <x:c r="EM83" s="90" t="str">
        <x:f t="shared" si="587"/>
      </x:c>
      <x:c r="EN83" s="90" t="str">
        <x:f t="shared" si="588"/>
      </x:c>
      <x:c r="EO83" s="90" t="str">
        <x:f t="shared" si="589"/>
      </x:c>
      <x:c r="EP83" s="90" t="str">
        <x:f t="shared" si="590"/>
      </x:c>
      <x:c r="EQ83" s="90" t="str">
        <x:f t="shared" si="591"/>
      </x:c>
      <x:c r="ER83" s="90" t="str">
        <x:f t="shared" si="592"/>
      </x:c>
      <x:c r="ES83" s="90" t="str">
        <x:f t="shared" si="593"/>
      </x:c>
      <x:c r="ET83" s="90" t="str">
        <x:f t="shared" si="594"/>
      </x:c>
      <x:c r="EU83" s="90" t="str">
        <x:f t="shared" si="595"/>
      </x:c>
      <x:c r="EV83" s="90" t="str">
        <x:f t="shared" si="596"/>
      </x:c>
      <x:c r="EW83" s="90" t="str">
        <x:f t="shared" si="597"/>
      </x:c>
      <x:c r="EX83" s="90" t="str">
        <x:f t="shared" si="598"/>
      </x:c>
      <x:c r="EY83" s="90" t="str">
        <x:f t="shared" si="599"/>
      </x:c>
      <x:c r="EZ83" s="90" t="str">
        <x:f t="shared" si="600"/>
      </x:c>
      <x:c r="FA83" s="90" t="str">
        <x:f t="shared" si="601"/>
      </x:c>
      <x:c r="FB83" t="n">
        <x:f>'07_Presupuesto'!J78-'14_Parametros'!$B$5+1</x:f>
        <x:v>82</x:v>
      </x:c>
      <x:c r="FC83" t="n">
        <x:f>'07_Presupuesto'!K78-'14_Parametros'!$B$5+1</x:f>
        <x:v>95</x:v>
      </x:c>
      <x:c r="FD83">
        <x:f t="shared" si="602"/>
        <x:v>14</x:v>
      </x:c>
    </x:row>
    <x:row r="84" ht="21" customHeight="1">
      <x:c r="B84" s="109" t="str">
        <x:f>'07A_Ppto_Comparado'!K82</x:f>
        <x:v>C.1.3.4</x:v>
      </x:c>
      <x:c r="C84" s="109" t="str">
        <x:f>'07A_Ppto_Comparado'!L82</x:f>
        <x:v>Enchufe triple</x:v>
      </x:c>
      <x:c r="D84" s="109" t="str">
        <x:f>'07A_Ppto_Comparado'!M82</x:f>
        <x:v>UNI</x:v>
      </x:c>
      <x:c r="E84" s="110" t="n">
        <x:f>'07A_Ppto_Comparado'!N82</x:f>
        <x:v>8</x:v>
      </x:c>
      <x:c r="F84" s="110" t="n">
        <x:f>'07A_Ppto_Comparado'!O82</x:f>
        <x:v>24374.999999999996</x:v>
      </x:c>
      <x:c r="G84" s="110" t="n">
        <x:f>'07A_Ppto_Comparado'!P82</x:f>
        <x:v>194999.99999999997</x:v>
      </x:c>
      <x:c r="H84" s="110" t="str">
        <x:f t="shared" si="452"/>
      </x:c>
      <x:c r="I84" s="110" t="str">
        <x:f t="shared" si="453"/>
      </x:c>
      <x:c r="J84" s="110" t="str">
        <x:f t="shared" si="454"/>
      </x:c>
      <x:c r="K84" s="110" t="str">
        <x:f t="shared" si="455"/>
      </x:c>
      <x:c r="L84" s="110" t="str">
        <x:f t="shared" si="456"/>
      </x:c>
      <x:c r="M84" s="110" t="str">
        <x:f t="shared" si="457"/>
      </x:c>
      <x:c r="N84" s="110" t="str">
        <x:f t="shared" si="458"/>
      </x:c>
      <x:c r="O84" s="110" t="str">
        <x:f t="shared" si="459"/>
      </x:c>
      <x:c r="P84" s="110" t="str">
        <x:f t="shared" si="460"/>
      </x:c>
      <x:c r="Q84" s="110" t="str">
        <x:f t="shared" si="461"/>
      </x:c>
      <x:c r="R84" s="110" t="str">
        <x:f t="shared" si="462"/>
      </x:c>
      <x:c r="S84" s="110" t="str">
        <x:f t="shared" si="463"/>
      </x:c>
      <x:c r="T84" s="110" t="str">
        <x:f t="shared" si="464"/>
      </x:c>
      <x:c r="U84" s="110" t="str">
        <x:f t="shared" si="465"/>
      </x:c>
      <x:c r="V84" s="110" t="str">
        <x:f t="shared" si="466"/>
      </x:c>
      <x:c r="W84" s="110" t="str">
        <x:f t="shared" si="467"/>
      </x:c>
      <x:c r="X84" s="110" t="str">
        <x:f t="shared" si="468"/>
      </x:c>
      <x:c r="Y84" s="110" t="str">
        <x:f t="shared" si="469"/>
      </x:c>
      <x:c r="Z84" s="110" t="str">
        <x:f t="shared" si="470"/>
      </x:c>
      <x:c r="AA84" s="110" t="str">
        <x:f t="shared" si="471"/>
      </x:c>
      <x:c r="AB84" s="110" t="str">
        <x:f t="shared" si="472"/>
      </x:c>
      <x:c r="AC84" s="110" t="str">
        <x:f t="shared" si="473"/>
      </x:c>
      <x:c r="AD84" s="110" t="str">
        <x:f t="shared" si="474"/>
      </x:c>
      <x:c r="AE84" s="110" t="str">
        <x:f t="shared" si="475"/>
      </x:c>
      <x:c r="AF84" s="110" t="str">
        <x:f t="shared" si="476"/>
      </x:c>
      <x:c r="AG84" s="110" t="str">
        <x:f t="shared" si="477"/>
      </x:c>
      <x:c r="AH84" s="110" t="str">
        <x:f t="shared" si="478"/>
      </x:c>
      <x:c r="AI84" s="110" t="str">
        <x:f t="shared" si="479"/>
      </x:c>
      <x:c r="AJ84" s="110" t="str">
        <x:f t="shared" si="480"/>
      </x:c>
      <x:c r="AK84" s="110" t="str">
        <x:f t="shared" si="481"/>
      </x:c>
      <x:c r="AL84" s="110" t="str">
        <x:f t="shared" si="482"/>
      </x:c>
      <x:c r="AM84" s="110" t="str">
        <x:f t="shared" si="483"/>
      </x:c>
      <x:c r="AN84" s="110" t="str">
        <x:f t="shared" si="484"/>
      </x:c>
      <x:c r="AO84" s="110" t="str">
        <x:f t="shared" si="485"/>
      </x:c>
      <x:c r="AP84" s="110" t="str">
        <x:f t="shared" si="486"/>
      </x:c>
      <x:c r="AQ84" s="110" t="str">
        <x:f t="shared" si="487"/>
      </x:c>
      <x:c r="AR84" s="110" t="str">
        <x:f t="shared" si="488"/>
      </x:c>
      <x:c r="AS84" s="110" t="str">
        <x:f t="shared" si="489"/>
      </x:c>
      <x:c r="AT84" s="110" t="str">
        <x:f t="shared" si="490"/>
      </x:c>
      <x:c r="AU84" s="110" t="str">
        <x:f t="shared" si="491"/>
      </x:c>
      <x:c r="AV84" s="110" t="str">
        <x:f t="shared" si="492"/>
      </x:c>
      <x:c r="AW84" s="110" t="str">
        <x:f t="shared" si="493"/>
      </x:c>
      <x:c r="AX84" s="110" t="str">
        <x:f t="shared" si="494"/>
      </x:c>
      <x:c r="AY84" s="110" t="str">
        <x:f t="shared" si="495"/>
      </x:c>
      <x:c r="AZ84" s="110" t="str">
        <x:f t="shared" si="496"/>
      </x:c>
      <x:c r="BA84" s="110" t="str">
        <x:f t="shared" si="497"/>
      </x:c>
      <x:c r="BB84" s="110" t="str">
        <x:f t="shared" si="498"/>
      </x:c>
      <x:c r="BC84" s="110" t="str">
        <x:f t="shared" si="499"/>
      </x:c>
      <x:c r="BD84" s="110" t="str">
        <x:f t="shared" si="500"/>
      </x:c>
      <x:c r="BE84" s="110" t="str">
        <x:f t="shared" si="501"/>
      </x:c>
      <x:c r="BF84" s="110" t="str">
        <x:f t="shared" si="502"/>
      </x:c>
      <x:c r="BG84" s="110" t="str">
        <x:f t="shared" si="503"/>
      </x:c>
      <x:c r="BH84" s="110" t="str">
        <x:f t="shared" si="504"/>
      </x:c>
      <x:c r="BI84" s="110" t="str">
        <x:f t="shared" si="505"/>
      </x:c>
      <x:c r="BJ84" s="110" t="str">
        <x:f t="shared" si="506"/>
      </x:c>
      <x:c r="BK84" s="110" t="str">
        <x:f t="shared" si="507"/>
      </x:c>
      <x:c r="BL84" s="110" t="str">
        <x:f t="shared" si="508"/>
      </x:c>
      <x:c r="BM84" s="110" t="str">
        <x:f t="shared" si="509"/>
      </x:c>
      <x:c r="BN84" s="110" t="str">
        <x:f t="shared" si="510"/>
      </x:c>
      <x:c r="BO84" s="110" t="str">
        <x:f t="shared" si="511"/>
      </x:c>
      <x:c r="BP84" s="110" t="str">
        <x:f t="shared" si="512"/>
      </x:c>
      <x:c r="BQ84" s="110" t="str">
        <x:f t="shared" si="513"/>
      </x:c>
      <x:c r="BR84" s="110" t="str">
        <x:f t="shared" si="514"/>
      </x:c>
      <x:c r="BS84" s="110" t="str">
        <x:f t="shared" si="515"/>
      </x:c>
      <x:c r="BT84" s="110" t="str">
        <x:f t="shared" si="516"/>
      </x:c>
      <x:c r="BU84" s="110" t="str">
        <x:f t="shared" si="517"/>
      </x:c>
      <x:c r="BV84" s="110" t="str">
        <x:f t="shared" si="518"/>
      </x:c>
      <x:c r="BW84" s="110" t="str">
        <x:f t="shared" si="519"/>
      </x:c>
      <x:c r="BX84" s="110" t="str">
        <x:f t="shared" si="520"/>
      </x:c>
      <x:c r="BY84" s="110" t="str">
        <x:f t="shared" si="521"/>
      </x:c>
      <x:c r="BZ84" s="110" t="str">
        <x:f t="shared" si="522"/>
      </x:c>
      <x:c r="CA84" s="110" t="str">
        <x:f t="shared" si="523"/>
      </x:c>
      <x:c r="CB84" s="110" t="str">
        <x:f t="shared" si="524"/>
      </x:c>
      <x:c r="CC84" s="110" t="str">
        <x:f t="shared" si="525"/>
      </x:c>
      <x:c r="CD84" s="110" t="str">
        <x:f t="shared" si="526"/>
      </x:c>
      <x:c r="CE84" s="110" t="str">
        <x:f t="shared" si="527"/>
      </x:c>
      <x:c r="CF84" s="110" t="str">
        <x:f t="shared" si="528"/>
      </x:c>
      <x:c r="CG84" s="110" t="str">
        <x:f t="shared" si="529"/>
      </x:c>
      <x:c r="CH84" s="110" t="str">
        <x:f t="shared" si="530"/>
      </x:c>
      <x:c r="CI84" s="110" t="str">
        <x:f t="shared" si="531"/>
      </x:c>
      <x:c r="CJ84" s="110" t="str">
        <x:f t="shared" si="532"/>
      </x:c>
      <x:c r="CK84" s="110">
        <x:f t="shared" si="533"/>
        <x:v>13928.571428571426</x:v>
      </x:c>
      <x:c r="CL84" s="110">
        <x:f t="shared" si="534"/>
        <x:v>13928.571428571426</x:v>
      </x:c>
      <x:c r="CM84" s="110">
        <x:f t="shared" si="535"/>
        <x:v>13928.571428571426</x:v>
      </x:c>
      <x:c r="CN84" s="110">
        <x:f t="shared" si="536"/>
        <x:v>13928.571428571426</x:v>
      </x:c>
      <x:c r="CO84" s="110">
        <x:f t="shared" si="537"/>
        <x:v>13928.571428571426</x:v>
      </x:c>
      <x:c r="CP84" s="110">
        <x:f t="shared" si="538"/>
        <x:v>13928.571428571426</x:v>
      </x:c>
      <x:c r="CQ84" s="110">
        <x:f t="shared" si="539"/>
        <x:v>13928.571428571426</x:v>
      </x:c>
      <x:c r="CR84" s="110">
        <x:f t="shared" si="540"/>
        <x:v>13928.571428571426</x:v>
      </x:c>
      <x:c r="CS84" s="110">
        <x:f t="shared" si="541"/>
        <x:v>13928.571428571426</x:v>
      </x:c>
      <x:c r="CT84" s="110">
        <x:f t="shared" si="542"/>
        <x:v>13928.571428571426</x:v>
      </x:c>
      <x:c r="CU84" s="110">
        <x:f t="shared" si="543"/>
        <x:v>13928.571428571426</x:v>
      </x:c>
      <x:c r="CV84" s="110">
        <x:f t="shared" si="544"/>
        <x:v>13928.571428571426</x:v>
      </x:c>
      <x:c r="CW84" s="110">
        <x:f t="shared" si="545"/>
        <x:v>13928.571428571426</x:v>
      </x:c>
      <x:c r="CX84" s="110">
        <x:f t="shared" si="546"/>
        <x:v>13928.571428571426</x:v>
      </x:c>
      <x:c r="CY84" s="110" t="str">
        <x:f t="shared" si="547"/>
      </x:c>
      <x:c r="CZ84" s="110" t="str">
        <x:f t="shared" si="548"/>
      </x:c>
      <x:c r="DA84" s="110" t="str">
        <x:f t="shared" si="549"/>
      </x:c>
      <x:c r="DB84" s="110" t="str">
        <x:f t="shared" si="550"/>
      </x:c>
      <x:c r="DC84" s="110" t="str">
        <x:f t="shared" si="551"/>
      </x:c>
      <x:c r="DD84" s="110" t="str">
        <x:f t="shared" si="552"/>
      </x:c>
      <x:c r="DE84" s="110" t="str">
        <x:f t="shared" si="553"/>
      </x:c>
      <x:c r="DF84" s="110" t="str">
        <x:f t="shared" si="554"/>
      </x:c>
      <x:c r="DG84" s="110" t="str">
        <x:f t="shared" si="555"/>
      </x:c>
      <x:c r="DH84" s="110" t="str">
        <x:f t="shared" si="556"/>
      </x:c>
      <x:c r="DI84" s="110" t="str">
        <x:f t="shared" si="557"/>
      </x:c>
      <x:c r="DJ84" s="110" t="str">
        <x:f t="shared" si="558"/>
      </x:c>
      <x:c r="DK84" s="110" t="str">
        <x:f t="shared" si="559"/>
      </x:c>
      <x:c r="DL84" s="110" t="str">
        <x:f t="shared" si="560"/>
      </x:c>
      <x:c r="DM84" s="110" t="str">
        <x:f t="shared" si="561"/>
      </x:c>
      <x:c r="DN84" s="110" t="str">
        <x:f t="shared" si="562"/>
      </x:c>
      <x:c r="DO84" s="110" t="str">
        <x:f t="shared" si="563"/>
      </x:c>
      <x:c r="DP84" s="110" t="str">
        <x:f t="shared" si="564"/>
      </x:c>
      <x:c r="DQ84" s="110" t="str">
        <x:f t="shared" si="565"/>
      </x:c>
      <x:c r="DR84" s="110" t="str">
        <x:f t="shared" si="566"/>
      </x:c>
      <x:c r="DS84" s="110" t="str">
        <x:f t="shared" si="567"/>
      </x:c>
      <x:c r="DT84" s="110" t="str">
        <x:f t="shared" si="568"/>
      </x:c>
      <x:c r="DU84" s="110" t="str">
        <x:f t="shared" si="569"/>
      </x:c>
      <x:c r="DV84" s="110" t="str">
        <x:f t="shared" si="570"/>
      </x:c>
      <x:c r="DW84" s="110" t="str">
        <x:f t="shared" si="571"/>
      </x:c>
      <x:c r="DX84" s="110" t="str">
        <x:f t="shared" si="572"/>
      </x:c>
      <x:c r="DY84" s="110" t="str">
        <x:f t="shared" si="573"/>
      </x:c>
      <x:c r="DZ84" s="110" t="str">
        <x:f t="shared" si="574"/>
      </x:c>
      <x:c r="EA84" s="110" t="str">
        <x:f t="shared" si="575"/>
      </x:c>
      <x:c r="EB84" s="110" t="str">
        <x:f t="shared" si="576"/>
      </x:c>
      <x:c r="EC84" s="110" t="str">
        <x:f t="shared" si="577"/>
      </x:c>
      <x:c r="ED84" s="110" t="str">
        <x:f t="shared" si="578"/>
      </x:c>
      <x:c r="EE84" s="110" t="str">
        <x:f t="shared" si="579"/>
      </x:c>
      <x:c r="EF84" s="110" t="str">
        <x:f t="shared" si="580"/>
      </x:c>
      <x:c r="EG84" s="110" t="str">
        <x:f t="shared" si="581"/>
      </x:c>
      <x:c r="EH84" s="110" t="str">
        <x:f t="shared" si="582"/>
      </x:c>
      <x:c r="EI84" s="110" t="str">
        <x:f t="shared" si="583"/>
      </x:c>
      <x:c r="EJ84" s="110" t="str">
        <x:f t="shared" si="584"/>
      </x:c>
      <x:c r="EK84" s="110" t="str">
        <x:f t="shared" si="585"/>
      </x:c>
      <x:c r="EL84" s="110" t="str">
        <x:f t="shared" si="586"/>
      </x:c>
      <x:c r="EM84" s="110" t="str">
        <x:f t="shared" si="587"/>
      </x:c>
      <x:c r="EN84" s="110" t="str">
        <x:f t="shared" si="588"/>
      </x:c>
      <x:c r="EO84" s="110" t="str">
        <x:f t="shared" si="589"/>
      </x:c>
      <x:c r="EP84" s="110" t="str">
        <x:f t="shared" si="590"/>
      </x:c>
      <x:c r="EQ84" s="110" t="str">
        <x:f t="shared" si="591"/>
      </x:c>
      <x:c r="ER84" s="110" t="str">
        <x:f t="shared" si="592"/>
      </x:c>
      <x:c r="ES84" s="110" t="str">
        <x:f t="shared" si="593"/>
      </x:c>
      <x:c r="ET84" s="110" t="str">
        <x:f t="shared" si="594"/>
      </x:c>
      <x:c r="EU84" s="110" t="str">
        <x:f t="shared" si="595"/>
      </x:c>
      <x:c r="EV84" s="110" t="str">
        <x:f t="shared" si="596"/>
      </x:c>
      <x:c r="EW84" s="110" t="str">
        <x:f t="shared" si="597"/>
      </x:c>
      <x:c r="EX84" s="110" t="str">
        <x:f t="shared" si="598"/>
      </x:c>
      <x:c r="EY84" s="110" t="str">
        <x:f t="shared" si="599"/>
      </x:c>
      <x:c r="EZ84" s="110" t="str">
        <x:f t="shared" si="600"/>
      </x:c>
      <x:c r="FA84" s="110" t="str">
        <x:f t="shared" si="601"/>
      </x:c>
      <x:c r="FB84" t="n">
        <x:f>'07_Presupuesto'!J79-'14_Parametros'!$B$5+1</x:f>
        <x:v>82</x:v>
      </x:c>
      <x:c r="FC84" t="n">
        <x:f>'07_Presupuesto'!K79-'14_Parametros'!$B$5+1</x:f>
        <x:v>95</x:v>
      </x:c>
      <x:c r="FD84">
        <x:f t="shared" si="602"/>
        <x:v>14</x:v>
      </x:c>
    </x:row>
    <x:row r="85" ht="21" customHeight="1">
      <x:c r="B85" t="str">
        <x:f>'07A_Ppto_Comparado'!K83</x:f>
        <x:v>C.1.4.1</x:v>
      </x:c>
      <x:c r="C85" t="str">
        <x:f>'07A_Ppto_Comparado'!L83</x:f>
        <x:v>Conductor libre halógeno (EVA) 1.5MM</x:v>
      </x:c>
      <x:c r="D85" t="str">
        <x:f>'07A_Ppto_Comparado'!M83</x:f>
        <x:v>ML</x:v>
      </x:c>
      <x:c r="E85" s="90" t="n">
        <x:f>'07A_Ppto_Comparado'!N83</x:f>
        <x:v>540</x:v>
      </x:c>
      <x:c r="F85" s="90" t="n">
        <x:f>'07A_Ppto_Comparado'!O83</x:f>
        <x:v>2062.5</x:v>
      </x:c>
      <x:c r="G85" s="90" t="n">
        <x:f>'07A_Ppto_Comparado'!P83</x:f>
        <x:v>1113750</x:v>
      </x:c>
      <x:c r="H85" s="90" t="str">
        <x:f t="shared" si="452"/>
      </x:c>
      <x:c r="I85" s="90" t="str">
        <x:f t="shared" si="453"/>
      </x:c>
      <x:c r="J85" s="90" t="str">
        <x:f t="shared" si="454"/>
      </x:c>
      <x:c r="K85" s="90" t="str">
        <x:f t="shared" si="455"/>
      </x:c>
      <x:c r="L85" s="90" t="str">
        <x:f t="shared" si="456"/>
      </x:c>
      <x:c r="M85" s="90" t="str">
        <x:f t="shared" si="457"/>
      </x:c>
      <x:c r="N85" s="90" t="str">
        <x:f t="shared" si="458"/>
      </x:c>
      <x:c r="O85" s="90" t="str">
        <x:f t="shared" si="459"/>
      </x:c>
      <x:c r="P85" s="90" t="str">
        <x:f t="shared" si="460"/>
      </x:c>
      <x:c r="Q85" s="90" t="str">
        <x:f t="shared" si="461"/>
      </x:c>
      <x:c r="R85" s="90" t="str">
        <x:f t="shared" si="462"/>
      </x:c>
      <x:c r="S85" s="90" t="str">
        <x:f t="shared" si="463"/>
      </x:c>
      <x:c r="T85" s="90" t="str">
        <x:f t="shared" si="464"/>
      </x:c>
      <x:c r="U85" s="90" t="str">
        <x:f t="shared" si="465"/>
      </x:c>
      <x:c r="V85" s="90" t="str">
        <x:f t="shared" si="466"/>
      </x:c>
      <x:c r="W85" s="90" t="str">
        <x:f t="shared" si="467"/>
      </x:c>
      <x:c r="X85" s="90" t="str">
        <x:f t="shared" si="468"/>
      </x:c>
      <x:c r="Y85" s="90" t="str">
        <x:f t="shared" si="469"/>
      </x:c>
      <x:c r="Z85" s="90" t="str">
        <x:f t="shared" si="470"/>
      </x:c>
      <x:c r="AA85" s="90" t="str">
        <x:f t="shared" si="471"/>
      </x:c>
      <x:c r="AB85" s="90" t="str">
        <x:f t="shared" si="472"/>
      </x:c>
      <x:c r="AC85" s="90" t="str">
        <x:f t="shared" si="473"/>
      </x:c>
      <x:c r="AD85" s="90" t="str">
        <x:f t="shared" si="474"/>
      </x:c>
      <x:c r="AE85" s="90" t="str">
        <x:f t="shared" si="475"/>
      </x:c>
      <x:c r="AF85" s="90" t="str">
        <x:f t="shared" si="476"/>
      </x:c>
      <x:c r="AG85" s="90" t="str">
        <x:f t="shared" si="477"/>
      </x:c>
      <x:c r="AH85" s="90" t="str">
        <x:f t="shared" si="478"/>
      </x:c>
      <x:c r="AI85" s="90" t="str">
        <x:f t="shared" si="479"/>
      </x:c>
      <x:c r="AJ85" s="90" t="str">
        <x:f t="shared" si="480"/>
      </x:c>
      <x:c r="AK85" s="90" t="str">
        <x:f t="shared" si="481"/>
      </x:c>
      <x:c r="AL85" s="90" t="str">
        <x:f t="shared" si="482"/>
      </x:c>
      <x:c r="AM85" s="90" t="str">
        <x:f t="shared" si="483"/>
      </x:c>
      <x:c r="AN85" s="90" t="str">
        <x:f t="shared" si="484"/>
      </x:c>
      <x:c r="AO85" s="90" t="str">
        <x:f t="shared" si="485"/>
      </x:c>
      <x:c r="AP85" s="90" t="str">
        <x:f t="shared" si="486"/>
      </x:c>
      <x:c r="AQ85" s="90" t="str">
        <x:f t="shared" si="487"/>
      </x:c>
      <x:c r="AR85" s="90" t="str">
        <x:f t="shared" si="488"/>
      </x:c>
      <x:c r="AS85" s="90" t="str">
        <x:f t="shared" si="489"/>
      </x:c>
      <x:c r="AT85" s="90" t="str">
        <x:f t="shared" si="490"/>
      </x:c>
      <x:c r="AU85" s="90" t="str">
        <x:f t="shared" si="491"/>
      </x:c>
      <x:c r="AV85" s="90" t="str">
        <x:f t="shared" si="492"/>
      </x:c>
      <x:c r="AW85" s="90" t="str">
        <x:f t="shared" si="493"/>
      </x:c>
      <x:c r="AX85" s="90" t="str">
        <x:f t="shared" si="494"/>
      </x:c>
      <x:c r="AY85" s="90" t="str">
        <x:f t="shared" si="495"/>
      </x:c>
      <x:c r="AZ85" s="90" t="str">
        <x:f t="shared" si="496"/>
      </x:c>
      <x:c r="BA85" s="90" t="str">
        <x:f t="shared" si="497"/>
      </x:c>
      <x:c r="BB85" s="90" t="str">
        <x:f t="shared" si="498"/>
      </x:c>
      <x:c r="BC85" s="90" t="str">
        <x:f t="shared" si="499"/>
      </x:c>
      <x:c r="BD85" s="90" t="str">
        <x:f t="shared" si="500"/>
      </x:c>
      <x:c r="BE85" s="90" t="str">
        <x:f t="shared" si="501"/>
      </x:c>
      <x:c r="BF85" s="90" t="str">
        <x:f t="shared" si="502"/>
      </x:c>
      <x:c r="BG85" s="90" t="str">
        <x:f t="shared" si="503"/>
      </x:c>
      <x:c r="BH85" s="90" t="str">
        <x:f t="shared" si="504"/>
      </x:c>
      <x:c r="BI85" s="90" t="str">
        <x:f t="shared" si="505"/>
      </x:c>
      <x:c r="BJ85" s="90" t="str">
        <x:f t="shared" si="506"/>
      </x:c>
      <x:c r="BK85" s="90" t="str">
        <x:f t="shared" si="507"/>
      </x:c>
      <x:c r="BL85" s="90" t="str">
        <x:f t="shared" si="508"/>
      </x:c>
      <x:c r="BM85" s="90" t="str">
        <x:f t="shared" si="509"/>
      </x:c>
      <x:c r="BN85" s="90" t="str">
        <x:f t="shared" si="510"/>
      </x:c>
      <x:c r="BO85" s="90" t="str">
        <x:f t="shared" si="511"/>
      </x:c>
      <x:c r="BP85" s="90" t="str">
        <x:f t="shared" si="512"/>
      </x:c>
      <x:c r="BQ85" s="90" t="str">
        <x:f t="shared" si="513"/>
      </x:c>
      <x:c r="BR85" s="90" t="str">
        <x:f t="shared" si="514"/>
      </x:c>
      <x:c r="BS85" s="90" t="str">
        <x:f t="shared" si="515"/>
      </x:c>
      <x:c r="BT85" s="90" t="str">
        <x:f t="shared" si="516"/>
      </x:c>
      <x:c r="BU85" s="90" t="str">
        <x:f t="shared" si="517"/>
      </x:c>
      <x:c r="BV85" s="90" t="str">
        <x:f t="shared" si="518"/>
      </x:c>
      <x:c r="BW85" s="90" t="str">
        <x:f t="shared" si="519"/>
      </x:c>
      <x:c r="BX85" s="90" t="str">
        <x:f t="shared" si="520"/>
      </x:c>
      <x:c r="BY85" s="90" t="str">
        <x:f t="shared" si="521"/>
      </x:c>
      <x:c r="BZ85" s="90" t="str">
        <x:f t="shared" si="522"/>
      </x:c>
      <x:c r="CA85" s="90" t="str">
        <x:f t="shared" si="523"/>
      </x:c>
      <x:c r="CB85" s="90" t="str">
        <x:f t="shared" si="524"/>
      </x:c>
      <x:c r="CC85" s="90" t="str">
        <x:f t="shared" si="525"/>
      </x:c>
      <x:c r="CD85" s="90" t="str">
        <x:f t="shared" si="526"/>
      </x:c>
      <x:c r="CE85" s="90" t="str">
        <x:f t="shared" si="527"/>
      </x:c>
      <x:c r="CF85" s="90" t="str">
        <x:f t="shared" si="528"/>
      </x:c>
      <x:c r="CG85" s="90" t="str">
        <x:f t="shared" si="529"/>
      </x:c>
      <x:c r="CH85" s="90" t="str">
        <x:f t="shared" si="530"/>
      </x:c>
      <x:c r="CI85" s="90" t="str">
        <x:f t="shared" si="531"/>
      </x:c>
      <x:c r="CJ85" s="90" t="str">
        <x:f t="shared" si="532"/>
      </x:c>
      <x:c r="CK85" s="90">
        <x:f t="shared" si="533"/>
        <x:v>79553.571428571435</x:v>
      </x:c>
      <x:c r="CL85" s="90">
        <x:f t="shared" si="534"/>
        <x:v>79553.571428571435</x:v>
      </x:c>
      <x:c r="CM85" s="90">
        <x:f t="shared" si="535"/>
        <x:v>79553.571428571435</x:v>
      </x:c>
      <x:c r="CN85" s="90">
        <x:f t="shared" si="536"/>
        <x:v>79553.571428571435</x:v>
      </x:c>
      <x:c r="CO85" s="90">
        <x:f t="shared" si="537"/>
        <x:v>79553.571428571435</x:v>
      </x:c>
      <x:c r="CP85" s="90">
        <x:f t="shared" si="538"/>
        <x:v>79553.571428571435</x:v>
      </x:c>
      <x:c r="CQ85" s="90">
        <x:f t="shared" si="539"/>
        <x:v>79553.571428571435</x:v>
      </x:c>
      <x:c r="CR85" s="90">
        <x:f t="shared" si="540"/>
        <x:v>79553.571428571435</x:v>
      </x:c>
      <x:c r="CS85" s="90">
        <x:f t="shared" si="541"/>
        <x:v>79553.571428571435</x:v>
      </x:c>
      <x:c r="CT85" s="90">
        <x:f t="shared" si="542"/>
        <x:v>79553.571428571435</x:v>
      </x:c>
      <x:c r="CU85" s="90">
        <x:f t="shared" si="543"/>
        <x:v>79553.571428571435</x:v>
      </x:c>
      <x:c r="CV85" s="90">
        <x:f t="shared" si="544"/>
        <x:v>79553.571428571435</x:v>
      </x:c>
      <x:c r="CW85" s="90">
        <x:f t="shared" si="545"/>
        <x:v>79553.571428571435</x:v>
      </x:c>
      <x:c r="CX85" s="90">
        <x:f t="shared" si="546"/>
        <x:v>79553.571428571435</x:v>
      </x:c>
      <x:c r="CY85" s="90" t="str">
        <x:f t="shared" si="547"/>
      </x:c>
      <x:c r="CZ85" s="90" t="str">
        <x:f t="shared" si="548"/>
      </x:c>
      <x:c r="DA85" s="90" t="str">
        <x:f t="shared" si="549"/>
      </x:c>
      <x:c r="DB85" s="90" t="str">
        <x:f t="shared" si="550"/>
      </x:c>
      <x:c r="DC85" s="90" t="str">
        <x:f t="shared" si="551"/>
      </x:c>
      <x:c r="DD85" s="90" t="str">
        <x:f t="shared" si="552"/>
      </x:c>
      <x:c r="DE85" s="90" t="str">
        <x:f t="shared" si="553"/>
      </x:c>
      <x:c r="DF85" s="90" t="str">
        <x:f t="shared" si="554"/>
      </x:c>
      <x:c r="DG85" s="90" t="str">
        <x:f t="shared" si="555"/>
      </x:c>
      <x:c r="DH85" s="90" t="str">
        <x:f t="shared" si="556"/>
      </x:c>
      <x:c r="DI85" s="90" t="str">
        <x:f t="shared" si="557"/>
      </x:c>
      <x:c r="DJ85" s="90" t="str">
        <x:f t="shared" si="558"/>
      </x:c>
      <x:c r="DK85" s="90" t="str">
        <x:f t="shared" si="559"/>
      </x:c>
      <x:c r="DL85" s="90" t="str">
        <x:f t="shared" si="560"/>
      </x:c>
      <x:c r="DM85" s="90" t="str">
        <x:f t="shared" si="561"/>
      </x:c>
      <x:c r="DN85" s="90" t="str">
        <x:f t="shared" si="562"/>
      </x:c>
      <x:c r="DO85" s="90" t="str">
        <x:f t="shared" si="563"/>
      </x:c>
      <x:c r="DP85" s="90" t="str">
        <x:f t="shared" si="564"/>
      </x:c>
      <x:c r="DQ85" s="90" t="str">
        <x:f t="shared" si="565"/>
      </x:c>
      <x:c r="DR85" s="90" t="str">
        <x:f t="shared" si="566"/>
      </x:c>
      <x:c r="DS85" s="90" t="str">
        <x:f t="shared" si="567"/>
      </x:c>
      <x:c r="DT85" s="90" t="str">
        <x:f t="shared" si="568"/>
      </x:c>
      <x:c r="DU85" s="90" t="str">
        <x:f t="shared" si="569"/>
      </x:c>
      <x:c r="DV85" s="90" t="str">
        <x:f t="shared" si="570"/>
      </x:c>
      <x:c r="DW85" s="90" t="str">
        <x:f t="shared" si="571"/>
      </x:c>
      <x:c r="DX85" s="90" t="str">
        <x:f t="shared" si="572"/>
      </x:c>
      <x:c r="DY85" s="90" t="str">
        <x:f t="shared" si="573"/>
      </x:c>
      <x:c r="DZ85" s="90" t="str">
        <x:f t="shared" si="574"/>
      </x:c>
      <x:c r="EA85" s="90" t="str">
        <x:f t="shared" si="575"/>
      </x:c>
      <x:c r="EB85" s="90" t="str">
        <x:f t="shared" si="576"/>
      </x:c>
      <x:c r="EC85" s="90" t="str">
        <x:f t="shared" si="577"/>
      </x:c>
      <x:c r="ED85" s="90" t="str">
        <x:f t="shared" si="578"/>
      </x:c>
      <x:c r="EE85" s="90" t="str">
        <x:f t="shared" si="579"/>
      </x:c>
      <x:c r="EF85" s="90" t="str">
        <x:f t="shared" si="580"/>
      </x:c>
      <x:c r="EG85" s="90" t="str">
        <x:f t="shared" si="581"/>
      </x:c>
      <x:c r="EH85" s="90" t="str">
        <x:f t="shared" si="582"/>
      </x:c>
      <x:c r="EI85" s="90" t="str">
        <x:f t="shared" si="583"/>
      </x:c>
      <x:c r="EJ85" s="90" t="str">
        <x:f t="shared" si="584"/>
      </x:c>
      <x:c r="EK85" s="90" t="str">
        <x:f t="shared" si="585"/>
      </x:c>
      <x:c r="EL85" s="90" t="str">
        <x:f t="shared" si="586"/>
      </x:c>
      <x:c r="EM85" s="90" t="str">
        <x:f t="shared" si="587"/>
      </x:c>
      <x:c r="EN85" s="90" t="str">
        <x:f t="shared" si="588"/>
      </x:c>
      <x:c r="EO85" s="90" t="str">
        <x:f t="shared" si="589"/>
      </x:c>
      <x:c r="EP85" s="90" t="str">
        <x:f t="shared" si="590"/>
      </x:c>
      <x:c r="EQ85" s="90" t="str">
        <x:f t="shared" si="591"/>
      </x:c>
      <x:c r="ER85" s="90" t="str">
        <x:f t="shared" si="592"/>
      </x:c>
      <x:c r="ES85" s="90" t="str">
        <x:f t="shared" si="593"/>
      </x:c>
      <x:c r="ET85" s="90" t="str">
        <x:f t="shared" si="594"/>
      </x:c>
      <x:c r="EU85" s="90" t="str">
        <x:f t="shared" si="595"/>
      </x:c>
      <x:c r="EV85" s="90" t="str">
        <x:f t="shared" si="596"/>
      </x:c>
      <x:c r="EW85" s="90" t="str">
        <x:f t="shared" si="597"/>
      </x:c>
      <x:c r="EX85" s="90" t="str">
        <x:f t="shared" si="598"/>
      </x:c>
      <x:c r="EY85" s="90" t="str">
        <x:f t="shared" si="599"/>
      </x:c>
      <x:c r="EZ85" s="90" t="str">
        <x:f t="shared" si="600"/>
      </x:c>
      <x:c r="FA85" s="90" t="str">
        <x:f t="shared" si="601"/>
      </x:c>
      <x:c r="FB85" t="n">
        <x:f>'07_Presupuesto'!J80-'14_Parametros'!$B$5+1</x:f>
        <x:v>82</x:v>
      </x:c>
      <x:c r="FC85" t="n">
        <x:f>'07_Presupuesto'!K80-'14_Parametros'!$B$5+1</x:f>
        <x:v>95</x:v>
      </x:c>
      <x:c r="FD85">
        <x:f t="shared" si="602"/>
        <x:v>14</x:v>
      </x:c>
    </x:row>
    <x:row r="86" ht="21" customHeight="1">
      <x:c r="B86" s="109" t="str">
        <x:f>'07A_Ppto_Comparado'!K84</x:f>
        <x:v>C.1.4.2</x:v>
      </x:c>
      <x:c r="C86" s="109" t="str">
        <x:f>'07A_Ppto_Comparado'!L84</x:f>
        <x:v>Tubería libre halógeno 20MMx3 MTS</x:v>
      </x:c>
      <x:c r="D86" s="109" t="str">
        <x:f>'07A_Ppto_Comparado'!M84</x:f>
        <x:v>ML</x:v>
      </x:c>
      <x:c r="E86" s="110" t="n">
        <x:f>'07A_Ppto_Comparado'!N84</x:f>
        <x:v>180</x:v>
      </x:c>
      <x:c r="F86" s="110" t="n">
        <x:f>'07A_Ppto_Comparado'!O84</x:f>
        <x:v>3874.9999999999995</x:v>
      </x:c>
      <x:c r="G86" s="110" t="n">
        <x:f>'07A_Ppto_Comparado'!P84</x:f>
        <x:v>697499.9999999999</x:v>
      </x:c>
      <x:c r="H86" s="110" t="str">
        <x:f t="shared" si="452"/>
      </x:c>
      <x:c r="I86" s="110" t="str">
        <x:f t="shared" si="453"/>
      </x:c>
      <x:c r="J86" s="110" t="str">
        <x:f t="shared" si="454"/>
      </x:c>
      <x:c r="K86" s="110" t="str">
        <x:f t="shared" si="455"/>
      </x:c>
      <x:c r="L86" s="110" t="str">
        <x:f t="shared" si="456"/>
      </x:c>
      <x:c r="M86" s="110" t="str">
        <x:f t="shared" si="457"/>
      </x:c>
      <x:c r="N86" s="110" t="str">
        <x:f t="shared" si="458"/>
      </x:c>
      <x:c r="O86" s="110" t="str">
        <x:f t="shared" si="459"/>
      </x:c>
      <x:c r="P86" s="110" t="str">
        <x:f t="shared" si="460"/>
      </x:c>
      <x:c r="Q86" s="110" t="str">
        <x:f t="shared" si="461"/>
      </x:c>
      <x:c r="R86" s="110" t="str">
        <x:f t="shared" si="462"/>
      </x:c>
      <x:c r="S86" s="110" t="str">
        <x:f t="shared" si="463"/>
      </x:c>
      <x:c r="T86" s="110" t="str">
        <x:f t="shared" si="464"/>
      </x:c>
      <x:c r="U86" s="110" t="str">
        <x:f t="shared" si="465"/>
      </x:c>
      <x:c r="V86" s="110" t="str">
        <x:f t="shared" si="466"/>
      </x:c>
      <x:c r="W86" s="110" t="str">
        <x:f t="shared" si="467"/>
      </x:c>
      <x:c r="X86" s="110" t="str">
        <x:f t="shared" si="468"/>
      </x:c>
      <x:c r="Y86" s="110" t="str">
        <x:f t="shared" si="469"/>
      </x:c>
      <x:c r="Z86" s="110" t="str">
        <x:f t="shared" si="470"/>
      </x:c>
      <x:c r="AA86" s="110" t="str">
        <x:f t="shared" si="471"/>
      </x:c>
      <x:c r="AB86" s="110" t="str">
        <x:f t="shared" si="472"/>
      </x:c>
      <x:c r="AC86" s="110" t="str">
        <x:f t="shared" si="473"/>
      </x:c>
      <x:c r="AD86" s="110" t="str">
        <x:f t="shared" si="474"/>
      </x:c>
      <x:c r="AE86" s="110" t="str">
        <x:f t="shared" si="475"/>
      </x:c>
      <x:c r="AF86" s="110" t="str">
        <x:f t="shared" si="476"/>
      </x:c>
      <x:c r="AG86" s="110" t="str">
        <x:f t="shared" si="477"/>
      </x:c>
      <x:c r="AH86" s="110" t="str">
        <x:f t="shared" si="478"/>
      </x:c>
      <x:c r="AI86" s="110" t="str">
        <x:f t="shared" si="479"/>
      </x:c>
      <x:c r="AJ86" s="110" t="str">
        <x:f t="shared" si="480"/>
      </x:c>
      <x:c r="AK86" s="110" t="str">
        <x:f t="shared" si="481"/>
      </x:c>
      <x:c r="AL86" s="110" t="str">
        <x:f t="shared" si="482"/>
      </x:c>
      <x:c r="AM86" s="110" t="str">
        <x:f t="shared" si="483"/>
      </x:c>
      <x:c r="AN86" s="110" t="str">
        <x:f t="shared" si="484"/>
      </x:c>
      <x:c r="AO86" s="110" t="str">
        <x:f t="shared" si="485"/>
      </x:c>
      <x:c r="AP86" s="110" t="str">
        <x:f t="shared" si="486"/>
      </x:c>
      <x:c r="AQ86" s="110" t="str">
        <x:f t="shared" si="487"/>
      </x:c>
      <x:c r="AR86" s="110" t="str">
        <x:f t="shared" si="488"/>
      </x:c>
      <x:c r="AS86" s="110" t="str">
        <x:f t="shared" si="489"/>
      </x:c>
      <x:c r="AT86" s="110" t="str">
        <x:f t="shared" si="490"/>
      </x:c>
      <x:c r="AU86" s="110" t="str">
        <x:f t="shared" si="491"/>
      </x:c>
      <x:c r="AV86" s="110" t="str">
        <x:f t="shared" si="492"/>
      </x:c>
      <x:c r="AW86" s="110" t="str">
        <x:f t="shared" si="493"/>
      </x:c>
      <x:c r="AX86" s="110" t="str">
        <x:f t="shared" si="494"/>
      </x:c>
      <x:c r="AY86" s="110" t="str">
        <x:f t="shared" si="495"/>
      </x:c>
      <x:c r="AZ86" s="110" t="str">
        <x:f t="shared" si="496"/>
      </x:c>
      <x:c r="BA86" s="110" t="str">
        <x:f t="shared" si="497"/>
      </x:c>
      <x:c r="BB86" s="110" t="str">
        <x:f t="shared" si="498"/>
      </x:c>
      <x:c r="BC86" s="110" t="str">
        <x:f t="shared" si="499"/>
      </x:c>
      <x:c r="BD86" s="110" t="str">
        <x:f t="shared" si="500"/>
      </x:c>
      <x:c r="BE86" s="110" t="str">
        <x:f t="shared" si="501"/>
      </x:c>
      <x:c r="BF86" s="110" t="str">
        <x:f t="shared" si="502"/>
      </x:c>
      <x:c r="BG86" s="110" t="str">
        <x:f t="shared" si="503"/>
      </x:c>
      <x:c r="BH86" s="110" t="str">
        <x:f t="shared" si="504"/>
      </x:c>
      <x:c r="BI86" s="110" t="str">
        <x:f t="shared" si="505"/>
      </x:c>
      <x:c r="BJ86" s="110" t="str">
        <x:f t="shared" si="506"/>
      </x:c>
      <x:c r="BK86" s="110" t="str">
        <x:f t="shared" si="507"/>
      </x:c>
      <x:c r="BL86" s="110" t="str">
        <x:f t="shared" si="508"/>
      </x:c>
      <x:c r="BM86" s="110" t="str">
        <x:f t="shared" si="509"/>
      </x:c>
      <x:c r="BN86" s="110" t="str">
        <x:f t="shared" si="510"/>
      </x:c>
      <x:c r="BO86" s="110" t="str">
        <x:f t="shared" si="511"/>
      </x:c>
      <x:c r="BP86" s="110" t="str">
        <x:f t="shared" si="512"/>
      </x:c>
      <x:c r="BQ86" s="110" t="str">
        <x:f t="shared" si="513"/>
      </x:c>
      <x:c r="BR86" s="110" t="str">
        <x:f t="shared" si="514"/>
      </x:c>
      <x:c r="BS86" s="110" t="str">
        <x:f t="shared" si="515"/>
      </x:c>
      <x:c r="BT86" s="110" t="str">
        <x:f t="shared" si="516"/>
      </x:c>
      <x:c r="BU86" s="110" t="str">
        <x:f t="shared" si="517"/>
      </x:c>
      <x:c r="BV86" s="110" t="str">
        <x:f t="shared" si="518"/>
      </x:c>
      <x:c r="BW86" s="110" t="str">
        <x:f t="shared" si="519"/>
      </x:c>
      <x:c r="BX86" s="110" t="str">
        <x:f t="shared" si="520"/>
      </x:c>
      <x:c r="BY86" s="110" t="str">
        <x:f t="shared" si="521"/>
      </x:c>
      <x:c r="BZ86" s="110" t="str">
        <x:f t="shared" si="522"/>
      </x:c>
      <x:c r="CA86" s="110" t="str">
        <x:f t="shared" si="523"/>
      </x:c>
      <x:c r="CB86" s="110" t="str">
        <x:f t="shared" si="524"/>
      </x:c>
      <x:c r="CC86" s="110" t="str">
        <x:f t="shared" si="525"/>
      </x:c>
      <x:c r="CD86" s="110" t="str">
        <x:f t="shared" si="526"/>
      </x:c>
      <x:c r="CE86" s="110" t="str">
        <x:f t="shared" si="527"/>
      </x:c>
      <x:c r="CF86" s="110" t="str">
        <x:f t="shared" si="528"/>
      </x:c>
      <x:c r="CG86" s="110" t="str">
        <x:f t="shared" si="529"/>
      </x:c>
      <x:c r="CH86" s="110" t="str">
        <x:f t="shared" si="530"/>
      </x:c>
      <x:c r="CI86" s="110" t="str">
        <x:f t="shared" si="531"/>
      </x:c>
      <x:c r="CJ86" s="110" t="str">
        <x:f t="shared" si="532"/>
      </x:c>
      <x:c r="CK86" s="110">
        <x:f t="shared" si="533"/>
        <x:v>49821.428571428565</x:v>
      </x:c>
      <x:c r="CL86" s="110">
        <x:f t="shared" si="534"/>
        <x:v>49821.428571428565</x:v>
      </x:c>
      <x:c r="CM86" s="110">
        <x:f t="shared" si="535"/>
        <x:v>49821.428571428565</x:v>
      </x:c>
      <x:c r="CN86" s="110">
        <x:f t="shared" si="536"/>
        <x:v>49821.428571428565</x:v>
      </x:c>
      <x:c r="CO86" s="110">
        <x:f t="shared" si="537"/>
        <x:v>49821.428571428565</x:v>
      </x:c>
      <x:c r="CP86" s="110">
        <x:f t="shared" si="538"/>
        <x:v>49821.428571428565</x:v>
      </x:c>
      <x:c r="CQ86" s="110">
        <x:f t="shared" si="539"/>
        <x:v>49821.428571428565</x:v>
      </x:c>
      <x:c r="CR86" s="110">
        <x:f t="shared" si="540"/>
        <x:v>49821.428571428565</x:v>
      </x:c>
      <x:c r="CS86" s="110">
        <x:f t="shared" si="541"/>
        <x:v>49821.428571428565</x:v>
      </x:c>
      <x:c r="CT86" s="110">
        <x:f t="shared" si="542"/>
        <x:v>49821.428571428565</x:v>
      </x:c>
      <x:c r="CU86" s="110">
        <x:f t="shared" si="543"/>
        <x:v>49821.428571428565</x:v>
      </x:c>
      <x:c r="CV86" s="110">
        <x:f t="shared" si="544"/>
        <x:v>49821.428571428565</x:v>
      </x:c>
      <x:c r="CW86" s="110">
        <x:f t="shared" si="545"/>
        <x:v>49821.428571428565</x:v>
      </x:c>
      <x:c r="CX86" s="110">
        <x:f t="shared" si="546"/>
        <x:v>49821.428571428565</x:v>
      </x:c>
      <x:c r="CY86" s="110" t="str">
        <x:f t="shared" si="547"/>
      </x:c>
      <x:c r="CZ86" s="110" t="str">
        <x:f t="shared" si="548"/>
      </x:c>
      <x:c r="DA86" s="110" t="str">
        <x:f t="shared" si="549"/>
      </x:c>
      <x:c r="DB86" s="110" t="str">
        <x:f t="shared" si="550"/>
      </x:c>
      <x:c r="DC86" s="110" t="str">
        <x:f t="shared" si="551"/>
      </x:c>
      <x:c r="DD86" s="110" t="str">
        <x:f t="shared" si="552"/>
      </x:c>
      <x:c r="DE86" s="110" t="str">
        <x:f t="shared" si="553"/>
      </x:c>
      <x:c r="DF86" s="110" t="str">
        <x:f t="shared" si="554"/>
      </x:c>
      <x:c r="DG86" s="110" t="str">
        <x:f t="shared" si="555"/>
      </x:c>
      <x:c r="DH86" s="110" t="str">
        <x:f t="shared" si="556"/>
      </x:c>
      <x:c r="DI86" s="110" t="str">
        <x:f t="shared" si="557"/>
      </x:c>
      <x:c r="DJ86" s="110" t="str">
        <x:f t="shared" si="558"/>
      </x:c>
      <x:c r="DK86" s="110" t="str">
        <x:f t="shared" si="559"/>
      </x:c>
      <x:c r="DL86" s="110" t="str">
        <x:f t="shared" si="560"/>
      </x:c>
      <x:c r="DM86" s="110" t="str">
        <x:f t="shared" si="561"/>
      </x:c>
      <x:c r="DN86" s="110" t="str">
        <x:f t="shared" si="562"/>
      </x:c>
      <x:c r="DO86" s="110" t="str">
        <x:f t="shared" si="563"/>
      </x:c>
      <x:c r="DP86" s="110" t="str">
        <x:f t="shared" si="564"/>
      </x:c>
      <x:c r="DQ86" s="110" t="str">
        <x:f t="shared" si="565"/>
      </x:c>
      <x:c r="DR86" s="110" t="str">
        <x:f t="shared" si="566"/>
      </x:c>
      <x:c r="DS86" s="110" t="str">
        <x:f t="shared" si="567"/>
      </x:c>
      <x:c r="DT86" s="110" t="str">
        <x:f t="shared" si="568"/>
      </x:c>
      <x:c r="DU86" s="110" t="str">
        <x:f t="shared" si="569"/>
      </x:c>
      <x:c r="DV86" s="110" t="str">
        <x:f t="shared" si="570"/>
      </x:c>
      <x:c r="DW86" s="110" t="str">
        <x:f t="shared" si="571"/>
      </x:c>
      <x:c r="DX86" s="110" t="str">
        <x:f t="shared" si="572"/>
      </x:c>
      <x:c r="DY86" s="110" t="str">
        <x:f t="shared" si="573"/>
      </x:c>
      <x:c r="DZ86" s="110" t="str">
        <x:f t="shared" si="574"/>
      </x:c>
      <x:c r="EA86" s="110" t="str">
        <x:f t="shared" si="575"/>
      </x:c>
      <x:c r="EB86" s="110" t="str">
        <x:f t="shared" si="576"/>
      </x:c>
      <x:c r="EC86" s="110" t="str">
        <x:f t="shared" si="577"/>
      </x:c>
      <x:c r="ED86" s="110" t="str">
        <x:f t="shared" si="578"/>
      </x:c>
      <x:c r="EE86" s="110" t="str">
        <x:f t="shared" si="579"/>
      </x:c>
      <x:c r="EF86" s="110" t="str">
        <x:f t="shared" si="580"/>
      </x:c>
      <x:c r="EG86" s="110" t="str">
        <x:f t="shared" si="581"/>
      </x:c>
      <x:c r="EH86" s="110" t="str">
        <x:f t="shared" si="582"/>
      </x:c>
      <x:c r="EI86" s="110" t="str">
        <x:f t="shared" si="583"/>
      </x:c>
      <x:c r="EJ86" s="110" t="str">
        <x:f t="shared" si="584"/>
      </x:c>
      <x:c r="EK86" s="110" t="str">
        <x:f t="shared" si="585"/>
      </x:c>
      <x:c r="EL86" s="110" t="str">
        <x:f t="shared" si="586"/>
      </x:c>
      <x:c r="EM86" s="110" t="str">
        <x:f t="shared" si="587"/>
      </x:c>
      <x:c r="EN86" s="110" t="str">
        <x:f t="shared" si="588"/>
      </x:c>
      <x:c r="EO86" s="110" t="str">
        <x:f t="shared" si="589"/>
      </x:c>
      <x:c r="EP86" s="110" t="str">
        <x:f t="shared" si="590"/>
      </x:c>
      <x:c r="EQ86" s="110" t="str">
        <x:f t="shared" si="591"/>
      </x:c>
      <x:c r="ER86" s="110" t="str">
        <x:f t="shared" si="592"/>
      </x:c>
      <x:c r="ES86" s="110" t="str">
        <x:f t="shared" si="593"/>
      </x:c>
      <x:c r="ET86" s="110" t="str">
        <x:f t="shared" si="594"/>
      </x:c>
      <x:c r="EU86" s="110" t="str">
        <x:f t="shared" si="595"/>
      </x:c>
      <x:c r="EV86" s="110" t="str">
        <x:f t="shared" si="596"/>
      </x:c>
      <x:c r="EW86" s="110" t="str">
        <x:f t="shared" si="597"/>
      </x:c>
      <x:c r="EX86" s="110" t="str">
        <x:f t="shared" si="598"/>
      </x:c>
      <x:c r="EY86" s="110" t="str">
        <x:f t="shared" si="599"/>
      </x:c>
      <x:c r="EZ86" s="110" t="str">
        <x:f t="shared" si="600"/>
      </x:c>
      <x:c r="FA86" s="110" t="str">
        <x:f t="shared" si="601"/>
      </x:c>
      <x:c r="FB86" t="n">
        <x:f>'07_Presupuesto'!J81-'14_Parametros'!$B$5+1</x:f>
        <x:v>82</x:v>
      </x:c>
      <x:c r="FC86" t="n">
        <x:f>'07_Presupuesto'!K81-'14_Parametros'!$B$5+1</x:f>
        <x:v>95</x:v>
      </x:c>
      <x:c r="FD86">
        <x:f t="shared" si="602"/>
        <x:v>14</x:v>
      </x:c>
    </x:row>
    <x:row r="87" ht="21" customHeight="1">
      <x:c r="B87" t="str">
        <x:f>'07A_Ppto_Comparado'!K85</x:f>
        <x:v>C.1.4.3</x:v>
      </x:c>
      <x:c r="C87" t="str">
        <x:f>'07A_Ppto_Comparado'!L85</x:f>
        <x:v>Cajas de derivación</x:v>
      </x:c>
      <x:c r="D87" t="str">
        <x:f>'07A_Ppto_Comparado'!M85</x:f>
        <x:v>UNI</x:v>
      </x:c>
      <x:c r="E87" s="90" t="n">
        <x:f>'07A_Ppto_Comparado'!N85</x:f>
        <x:v>11</x:v>
      </x:c>
      <x:c r="F87" s="90" t="n">
        <x:f>'07A_Ppto_Comparado'!O85</x:f>
        <x:v>9750</x:v>
      </x:c>
      <x:c r="G87" s="90" t="n">
        <x:f>'07A_Ppto_Comparado'!P85</x:f>
        <x:v>107250</x:v>
      </x:c>
      <x:c r="H87" s="90" t="str">
        <x:f t="shared" si="452"/>
      </x:c>
      <x:c r="I87" s="90" t="str">
        <x:f t="shared" si="453"/>
      </x:c>
      <x:c r="J87" s="90" t="str">
        <x:f t="shared" si="454"/>
      </x:c>
      <x:c r="K87" s="90" t="str">
        <x:f t="shared" si="455"/>
      </x:c>
      <x:c r="L87" s="90" t="str">
        <x:f t="shared" si="456"/>
      </x:c>
      <x:c r="M87" s="90" t="str">
        <x:f t="shared" si="457"/>
      </x:c>
      <x:c r="N87" s="90" t="str">
        <x:f t="shared" si="458"/>
      </x:c>
      <x:c r="O87" s="90" t="str">
        <x:f t="shared" si="459"/>
      </x:c>
      <x:c r="P87" s="90" t="str">
        <x:f t="shared" si="460"/>
      </x:c>
      <x:c r="Q87" s="90" t="str">
        <x:f t="shared" si="461"/>
      </x:c>
      <x:c r="R87" s="90" t="str">
        <x:f t="shared" si="462"/>
      </x:c>
      <x:c r="S87" s="90" t="str">
        <x:f t="shared" si="463"/>
      </x:c>
      <x:c r="T87" s="90" t="str">
        <x:f t="shared" si="464"/>
      </x:c>
      <x:c r="U87" s="90" t="str">
        <x:f t="shared" si="465"/>
      </x:c>
      <x:c r="V87" s="90" t="str">
        <x:f t="shared" si="466"/>
      </x:c>
      <x:c r="W87" s="90" t="str">
        <x:f t="shared" si="467"/>
      </x:c>
      <x:c r="X87" s="90" t="str">
        <x:f t="shared" si="468"/>
      </x:c>
      <x:c r="Y87" s="90" t="str">
        <x:f t="shared" si="469"/>
      </x:c>
      <x:c r="Z87" s="90" t="str">
        <x:f t="shared" si="470"/>
      </x:c>
      <x:c r="AA87" s="90" t="str">
        <x:f t="shared" si="471"/>
      </x:c>
      <x:c r="AB87" s="90" t="str">
        <x:f t="shared" si="472"/>
      </x:c>
      <x:c r="AC87" s="90" t="str">
        <x:f t="shared" si="473"/>
      </x:c>
      <x:c r="AD87" s="90" t="str">
        <x:f t="shared" si="474"/>
      </x:c>
      <x:c r="AE87" s="90" t="str">
        <x:f t="shared" si="475"/>
      </x:c>
      <x:c r="AF87" s="90" t="str">
        <x:f t="shared" si="476"/>
      </x:c>
      <x:c r="AG87" s="90" t="str">
        <x:f t="shared" si="477"/>
      </x:c>
      <x:c r="AH87" s="90" t="str">
        <x:f t="shared" si="478"/>
      </x:c>
      <x:c r="AI87" s="90" t="str">
        <x:f t="shared" si="479"/>
      </x:c>
      <x:c r="AJ87" s="90" t="str">
        <x:f t="shared" si="480"/>
      </x:c>
      <x:c r="AK87" s="90" t="str">
        <x:f t="shared" si="481"/>
      </x:c>
      <x:c r="AL87" s="90" t="str">
        <x:f t="shared" si="482"/>
      </x:c>
      <x:c r="AM87" s="90" t="str">
        <x:f t="shared" si="483"/>
      </x:c>
      <x:c r="AN87" s="90" t="str">
        <x:f t="shared" si="484"/>
      </x:c>
      <x:c r="AO87" s="90" t="str">
        <x:f t="shared" si="485"/>
      </x:c>
      <x:c r="AP87" s="90" t="str">
        <x:f t="shared" si="486"/>
      </x:c>
      <x:c r="AQ87" s="90" t="str">
        <x:f t="shared" si="487"/>
      </x:c>
      <x:c r="AR87" s="90" t="str">
        <x:f t="shared" si="488"/>
      </x:c>
      <x:c r="AS87" s="90" t="str">
        <x:f t="shared" si="489"/>
      </x:c>
      <x:c r="AT87" s="90" t="str">
        <x:f t="shared" si="490"/>
      </x:c>
      <x:c r="AU87" s="90" t="str">
        <x:f t="shared" si="491"/>
      </x:c>
      <x:c r="AV87" s="90" t="str">
        <x:f t="shared" si="492"/>
      </x:c>
      <x:c r="AW87" s="90" t="str">
        <x:f t="shared" si="493"/>
      </x:c>
      <x:c r="AX87" s="90" t="str">
        <x:f t="shared" si="494"/>
      </x:c>
      <x:c r="AY87" s="90" t="str">
        <x:f t="shared" si="495"/>
      </x:c>
      <x:c r="AZ87" s="90" t="str">
        <x:f t="shared" si="496"/>
      </x:c>
      <x:c r="BA87" s="90" t="str">
        <x:f t="shared" si="497"/>
      </x:c>
      <x:c r="BB87" s="90" t="str">
        <x:f t="shared" si="498"/>
      </x:c>
      <x:c r="BC87" s="90" t="str">
        <x:f t="shared" si="499"/>
      </x:c>
      <x:c r="BD87" s="90" t="str">
        <x:f t="shared" si="500"/>
      </x:c>
      <x:c r="BE87" s="90" t="str">
        <x:f t="shared" si="501"/>
      </x:c>
      <x:c r="BF87" s="90" t="str">
        <x:f t="shared" si="502"/>
      </x:c>
      <x:c r="BG87" s="90" t="str">
        <x:f t="shared" si="503"/>
      </x:c>
      <x:c r="BH87" s="90" t="str">
        <x:f t="shared" si="504"/>
      </x:c>
      <x:c r="BI87" s="90" t="str">
        <x:f t="shared" si="505"/>
      </x:c>
      <x:c r="BJ87" s="90" t="str">
        <x:f t="shared" si="506"/>
      </x:c>
      <x:c r="BK87" s="90" t="str">
        <x:f t="shared" si="507"/>
      </x:c>
      <x:c r="BL87" s="90" t="str">
        <x:f t="shared" si="508"/>
      </x:c>
      <x:c r="BM87" s="90" t="str">
        <x:f t="shared" si="509"/>
      </x:c>
      <x:c r="BN87" s="90" t="str">
        <x:f t="shared" si="510"/>
      </x:c>
      <x:c r="BO87" s="90" t="str">
        <x:f t="shared" si="511"/>
      </x:c>
      <x:c r="BP87" s="90" t="str">
        <x:f t="shared" si="512"/>
      </x:c>
      <x:c r="BQ87" s="90" t="str">
        <x:f t="shared" si="513"/>
      </x:c>
      <x:c r="BR87" s="90" t="str">
        <x:f t="shared" si="514"/>
      </x:c>
      <x:c r="BS87" s="90" t="str">
        <x:f t="shared" si="515"/>
      </x:c>
      <x:c r="BT87" s="90" t="str">
        <x:f t="shared" si="516"/>
      </x:c>
      <x:c r="BU87" s="90" t="str">
        <x:f t="shared" si="517"/>
      </x:c>
      <x:c r="BV87" s="90" t="str">
        <x:f t="shared" si="518"/>
      </x:c>
      <x:c r="BW87" s="90" t="str">
        <x:f t="shared" si="519"/>
      </x:c>
      <x:c r="BX87" s="90" t="str">
        <x:f t="shared" si="520"/>
      </x:c>
      <x:c r="BY87" s="90" t="str">
        <x:f t="shared" si="521"/>
      </x:c>
      <x:c r="BZ87" s="90" t="str">
        <x:f t="shared" si="522"/>
      </x:c>
      <x:c r="CA87" s="90" t="str">
        <x:f t="shared" si="523"/>
      </x:c>
      <x:c r="CB87" s="90" t="str">
        <x:f t="shared" si="524"/>
      </x:c>
      <x:c r="CC87" s="90" t="str">
        <x:f t="shared" si="525"/>
      </x:c>
      <x:c r="CD87" s="90" t="str">
        <x:f t="shared" si="526"/>
      </x:c>
      <x:c r="CE87" s="90" t="str">
        <x:f t="shared" si="527"/>
      </x:c>
      <x:c r="CF87" s="90" t="str">
        <x:f t="shared" si="528"/>
      </x:c>
      <x:c r="CG87" s="90" t="str">
        <x:f t="shared" si="529"/>
      </x:c>
      <x:c r="CH87" s="90" t="str">
        <x:f t="shared" si="530"/>
      </x:c>
      <x:c r="CI87" s="90" t="str">
        <x:f t="shared" si="531"/>
      </x:c>
      <x:c r="CJ87" s="90" t="str">
        <x:f t="shared" si="532"/>
      </x:c>
      <x:c r="CK87" s="90">
        <x:f t="shared" si="533"/>
        <x:v>7660.7142857142853</x:v>
      </x:c>
      <x:c r="CL87" s="90">
        <x:f t="shared" si="534"/>
        <x:v>7660.7142857142853</x:v>
      </x:c>
      <x:c r="CM87" s="90">
        <x:f t="shared" si="535"/>
        <x:v>7660.7142857142853</x:v>
      </x:c>
      <x:c r="CN87" s="90">
        <x:f t="shared" si="536"/>
        <x:v>7660.7142857142853</x:v>
      </x:c>
      <x:c r="CO87" s="90">
        <x:f t="shared" si="537"/>
        <x:v>7660.7142857142853</x:v>
      </x:c>
      <x:c r="CP87" s="90">
        <x:f t="shared" si="538"/>
        <x:v>7660.7142857142853</x:v>
      </x:c>
      <x:c r="CQ87" s="90">
        <x:f t="shared" si="539"/>
        <x:v>7660.7142857142853</x:v>
      </x:c>
      <x:c r="CR87" s="90">
        <x:f t="shared" si="540"/>
        <x:v>7660.7142857142853</x:v>
      </x:c>
      <x:c r="CS87" s="90">
        <x:f t="shared" si="541"/>
        <x:v>7660.7142857142853</x:v>
      </x:c>
      <x:c r="CT87" s="90">
        <x:f t="shared" si="542"/>
        <x:v>7660.7142857142853</x:v>
      </x:c>
      <x:c r="CU87" s="90">
        <x:f t="shared" si="543"/>
        <x:v>7660.7142857142853</x:v>
      </x:c>
      <x:c r="CV87" s="90">
        <x:f t="shared" si="544"/>
        <x:v>7660.7142857142853</x:v>
      </x:c>
      <x:c r="CW87" s="90">
        <x:f t="shared" si="545"/>
        <x:v>7660.7142857142853</x:v>
      </x:c>
      <x:c r="CX87" s="90">
        <x:f t="shared" si="546"/>
        <x:v>7660.7142857142853</x:v>
      </x:c>
      <x:c r="CY87" s="90" t="str">
        <x:f t="shared" si="547"/>
      </x:c>
      <x:c r="CZ87" s="90" t="str">
        <x:f t="shared" si="548"/>
      </x:c>
      <x:c r="DA87" s="90" t="str">
        <x:f t="shared" si="549"/>
      </x:c>
      <x:c r="DB87" s="90" t="str">
        <x:f t="shared" si="550"/>
      </x:c>
      <x:c r="DC87" s="90" t="str">
        <x:f t="shared" si="551"/>
      </x:c>
      <x:c r="DD87" s="90" t="str">
        <x:f t="shared" si="552"/>
      </x:c>
      <x:c r="DE87" s="90" t="str">
        <x:f t="shared" si="553"/>
      </x:c>
      <x:c r="DF87" s="90" t="str">
        <x:f t="shared" si="554"/>
      </x:c>
      <x:c r="DG87" s="90" t="str">
        <x:f t="shared" si="555"/>
      </x:c>
      <x:c r="DH87" s="90" t="str">
        <x:f t="shared" si="556"/>
      </x:c>
      <x:c r="DI87" s="90" t="str">
        <x:f t="shared" si="557"/>
      </x:c>
      <x:c r="DJ87" s="90" t="str">
        <x:f t="shared" si="558"/>
      </x:c>
      <x:c r="DK87" s="90" t="str">
        <x:f t="shared" si="559"/>
      </x:c>
      <x:c r="DL87" s="90" t="str">
        <x:f t="shared" si="560"/>
      </x:c>
      <x:c r="DM87" s="90" t="str">
        <x:f t="shared" si="561"/>
      </x:c>
      <x:c r="DN87" s="90" t="str">
        <x:f t="shared" si="562"/>
      </x:c>
      <x:c r="DO87" s="90" t="str">
        <x:f t="shared" si="563"/>
      </x:c>
      <x:c r="DP87" s="90" t="str">
        <x:f t="shared" si="564"/>
      </x:c>
      <x:c r="DQ87" s="90" t="str">
        <x:f t="shared" si="565"/>
      </x:c>
      <x:c r="DR87" s="90" t="str">
        <x:f t="shared" si="566"/>
      </x:c>
      <x:c r="DS87" s="90" t="str">
        <x:f t="shared" si="567"/>
      </x:c>
      <x:c r="DT87" s="90" t="str">
        <x:f t="shared" si="568"/>
      </x:c>
      <x:c r="DU87" s="90" t="str">
        <x:f t="shared" si="569"/>
      </x:c>
      <x:c r="DV87" s="90" t="str">
        <x:f t="shared" si="570"/>
      </x:c>
      <x:c r="DW87" s="90" t="str">
        <x:f t="shared" si="571"/>
      </x:c>
      <x:c r="DX87" s="90" t="str">
        <x:f t="shared" si="572"/>
      </x:c>
      <x:c r="DY87" s="90" t="str">
        <x:f t="shared" si="573"/>
      </x:c>
      <x:c r="DZ87" s="90" t="str">
        <x:f t="shared" si="574"/>
      </x:c>
      <x:c r="EA87" s="90" t="str">
        <x:f t="shared" si="575"/>
      </x:c>
      <x:c r="EB87" s="90" t="str">
        <x:f t="shared" si="576"/>
      </x:c>
      <x:c r="EC87" s="90" t="str">
        <x:f t="shared" si="577"/>
      </x:c>
      <x:c r="ED87" s="90" t="str">
        <x:f t="shared" si="578"/>
      </x:c>
      <x:c r="EE87" s="90" t="str">
        <x:f t="shared" si="579"/>
      </x:c>
      <x:c r="EF87" s="90" t="str">
        <x:f t="shared" si="580"/>
      </x:c>
      <x:c r="EG87" s="90" t="str">
        <x:f t="shared" si="581"/>
      </x:c>
      <x:c r="EH87" s="90" t="str">
        <x:f t="shared" si="582"/>
      </x:c>
      <x:c r="EI87" s="90" t="str">
        <x:f t="shared" si="583"/>
      </x:c>
      <x:c r="EJ87" s="90" t="str">
        <x:f t="shared" si="584"/>
      </x:c>
      <x:c r="EK87" s="90" t="str">
        <x:f t="shared" si="585"/>
      </x:c>
      <x:c r="EL87" s="90" t="str">
        <x:f t="shared" si="586"/>
      </x:c>
      <x:c r="EM87" s="90" t="str">
        <x:f t="shared" si="587"/>
      </x:c>
      <x:c r="EN87" s="90" t="str">
        <x:f t="shared" si="588"/>
      </x:c>
      <x:c r="EO87" s="90" t="str">
        <x:f t="shared" si="589"/>
      </x:c>
      <x:c r="EP87" s="90" t="str">
        <x:f t="shared" si="590"/>
      </x:c>
      <x:c r="EQ87" s="90" t="str">
        <x:f t="shared" si="591"/>
      </x:c>
      <x:c r="ER87" s="90" t="str">
        <x:f t="shared" si="592"/>
      </x:c>
      <x:c r="ES87" s="90" t="str">
        <x:f t="shared" si="593"/>
      </x:c>
      <x:c r="ET87" s="90" t="str">
        <x:f t="shared" si="594"/>
      </x:c>
      <x:c r="EU87" s="90" t="str">
        <x:f t="shared" si="595"/>
      </x:c>
      <x:c r="EV87" s="90" t="str">
        <x:f t="shared" si="596"/>
      </x:c>
      <x:c r="EW87" s="90" t="str">
        <x:f t="shared" si="597"/>
      </x:c>
      <x:c r="EX87" s="90" t="str">
        <x:f t="shared" si="598"/>
      </x:c>
      <x:c r="EY87" s="90" t="str">
        <x:f t="shared" si="599"/>
      </x:c>
      <x:c r="EZ87" s="90" t="str">
        <x:f t="shared" si="600"/>
      </x:c>
      <x:c r="FA87" s="90" t="str">
        <x:f t="shared" si="601"/>
      </x:c>
      <x:c r="FB87" t="n">
        <x:f>'07_Presupuesto'!J82-'14_Parametros'!$B$5+1</x:f>
        <x:v>82</x:v>
      </x:c>
      <x:c r="FC87" t="n">
        <x:f>'07_Presupuesto'!K82-'14_Parametros'!$B$5+1</x:f>
        <x:v>95</x:v>
      </x:c>
      <x:c r="FD87">
        <x:f t="shared" si="602"/>
        <x:v>14</x:v>
      </x:c>
    </x:row>
    <x:row r="88" ht="21" customHeight="1">
      <x:c r="B88" s="109" t="str">
        <x:f>'07A_Ppto_Comparado'!K86</x:f>
        <x:v>C.1.4.4</x:v>
      </x:c>
      <x:c r="C88" s="109" t="str">
        <x:f>'07A_Ppto_Comparado'!L86</x:f>
        <x:v>Interruptor simple</x:v>
      </x:c>
      <x:c r="D88" s="109" t="str">
        <x:f>'07A_Ppto_Comparado'!M86</x:f>
        <x:v>UNI</x:v>
      </x:c>
      <x:c r="E88" s="110" t="n">
        <x:f>'07A_Ppto_Comparado'!N86</x:f>
        <x:v>5</x:v>
      </x:c>
      <x:c r="F88" s="110" t="n">
        <x:f>'07A_Ppto_Comparado'!O86</x:f>
        <x:v>18125</x:v>
      </x:c>
      <x:c r="G88" s="110" t="n">
        <x:f>'07A_Ppto_Comparado'!P86</x:f>
        <x:v>90625</x:v>
      </x:c>
      <x:c r="H88" s="110" t="str">
        <x:f t="shared" si="452"/>
      </x:c>
      <x:c r="I88" s="110" t="str">
        <x:f t="shared" si="453"/>
      </x:c>
      <x:c r="J88" s="110" t="str">
        <x:f t="shared" si="454"/>
      </x:c>
      <x:c r="K88" s="110" t="str">
        <x:f t="shared" si="455"/>
      </x:c>
      <x:c r="L88" s="110" t="str">
        <x:f t="shared" si="456"/>
      </x:c>
      <x:c r="M88" s="110" t="str">
        <x:f t="shared" si="457"/>
      </x:c>
      <x:c r="N88" s="110" t="str">
        <x:f t="shared" si="458"/>
      </x:c>
      <x:c r="O88" s="110" t="str">
        <x:f t="shared" si="459"/>
      </x:c>
      <x:c r="P88" s="110" t="str">
        <x:f t="shared" si="460"/>
      </x:c>
      <x:c r="Q88" s="110" t="str">
        <x:f t="shared" si="461"/>
      </x:c>
      <x:c r="R88" s="110" t="str">
        <x:f t="shared" si="462"/>
      </x:c>
      <x:c r="S88" s="110" t="str">
        <x:f t="shared" si="463"/>
      </x:c>
      <x:c r="T88" s="110" t="str">
        <x:f t="shared" si="464"/>
      </x:c>
      <x:c r="U88" s="110" t="str">
        <x:f t="shared" si="465"/>
      </x:c>
      <x:c r="V88" s="110" t="str">
        <x:f t="shared" si="466"/>
      </x:c>
      <x:c r="W88" s="110" t="str">
        <x:f t="shared" si="467"/>
      </x:c>
      <x:c r="X88" s="110" t="str">
        <x:f t="shared" si="468"/>
      </x:c>
      <x:c r="Y88" s="110" t="str">
        <x:f t="shared" si="469"/>
      </x:c>
      <x:c r="Z88" s="110" t="str">
        <x:f t="shared" si="470"/>
      </x:c>
      <x:c r="AA88" s="110" t="str">
        <x:f t="shared" si="471"/>
      </x:c>
      <x:c r="AB88" s="110" t="str">
        <x:f t="shared" si="472"/>
      </x:c>
      <x:c r="AC88" s="110" t="str">
        <x:f t="shared" si="473"/>
      </x:c>
      <x:c r="AD88" s="110" t="str">
        <x:f t="shared" si="474"/>
      </x:c>
      <x:c r="AE88" s="110" t="str">
        <x:f t="shared" si="475"/>
      </x:c>
      <x:c r="AF88" s="110" t="str">
        <x:f t="shared" si="476"/>
      </x:c>
      <x:c r="AG88" s="110" t="str">
        <x:f t="shared" si="477"/>
      </x:c>
      <x:c r="AH88" s="110" t="str">
        <x:f t="shared" si="478"/>
      </x:c>
      <x:c r="AI88" s="110" t="str">
        <x:f t="shared" si="479"/>
      </x:c>
      <x:c r="AJ88" s="110" t="str">
        <x:f t="shared" si="480"/>
      </x:c>
      <x:c r="AK88" s="110" t="str">
        <x:f t="shared" si="481"/>
      </x:c>
      <x:c r="AL88" s="110" t="str">
        <x:f t="shared" si="482"/>
      </x:c>
      <x:c r="AM88" s="110" t="str">
        <x:f t="shared" si="483"/>
      </x:c>
      <x:c r="AN88" s="110" t="str">
        <x:f t="shared" si="484"/>
      </x:c>
      <x:c r="AO88" s="110" t="str">
        <x:f t="shared" si="485"/>
      </x:c>
      <x:c r="AP88" s="110" t="str">
        <x:f t="shared" si="486"/>
      </x:c>
      <x:c r="AQ88" s="110" t="str">
        <x:f t="shared" si="487"/>
      </x:c>
      <x:c r="AR88" s="110" t="str">
        <x:f t="shared" si="488"/>
      </x:c>
      <x:c r="AS88" s="110" t="str">
        <x:f t="shared" si="489"/>
      </x:c>
      <x:c r="AT88" s="110" t="str">
        <x:f t="shared" si="490"/>
      </x:c>
      <x:c r="AU88" s="110" t="str">
        <x:f t="shared" si="491"/>
      </x:c>
      <x:c r="AV88" s="110" t="str">
        <x:f t="shared" si="492"/>
      </x:c>
      <x:c r="AW88" s="110" t="str">
        <x:f t="shared" si="493"/>
      </x:c>
      <x:c r="AX88" s="110" t="str">
        <x:f t="shared" si="494"/>
      </x:c>
      <x:c r="AY88" s="110" t="str">
        <x:f t="shared" si="495"/>
      </x:c>
      <x:c r="AZ88" s="110" t="str">
        <x:f t="shared" si="496"/>
      </x:c>
      <x:c r="BA88" s="110" t="str">
        <x:f t="shared" si="497"/>
      </x:c>
      <x:c r="BB88" s="110" t="str">
        <x:f t="shared" si="498"/>
      </x:c>
      <x:c r="BC88" s="110" t="str">
        <x:f t="shared" si="499"/>
      </x:c>
      <x:c r="BD88" s="110" t="str">
        <x:f t="shared" si="500"/>
      </x:c>
      <x:c r="BE88" s="110" t="str">
        <x:f t="shared" si="501"/>
      </x:c>
      <x:c r="BF88" s="110" t="str">
        <x:f t="shared" si="502"/>
      </x:c>
      <x:c r="BG88" s="110" t="str">
        <x:f t="shared" si="503"/>
      </x:c>
      <x:c r="BH88" s="110" t="str">
        <x:f t="shared" si="504"/>
      </x:c>
      <x:c r="BI88" s="110" t="str">
        <x:f t="shared" si="505"/>
      </x:c>
      <x:c r="BJ88" s="110" t="str">
        <x:f t="shared" si="506"/>
      </x:c>
      <x:c r="BK88" s="110" t="str">
        <x:f t="shared" si="507"/>
      </x:c>
      <x:c r="BL88" s="110" t="str">
        <x:f t="shared" si="508"/>
      </x:c>
      <x:c r="BM88" s="110" t="str">
        <x:f t="shared" si="509"/>
      </x:c>
      <x:c r="BN88" s="110" t="str">
        <x:f t="shared" si="510"/>
      </x:c>
      <x:c r="BO88" s="110" t="str">
        <x:f t="shared" si="511"/>
      </x:c>
      <x:c r="BP88" s="110" t="str">
        <x:f t="shared" si="512"/>
      </x:c>
      <x:c r="BQ88" s="110" t="str">
        <x:f t="shared" si="513"/>
      </x:c>
      <x:c r="BR88" s="110" t="str">
        <x:f t="shared" si="514"/>
      </x:c>
      <x:c r="BS88" s="110" t="str">
        <x:f t="shared" si="515"/>
      </x:c>
      <x:c r="BT88" s="110" t="str">
        <x:f t="shared" si="516"/>
      </x:c>
      <x:c r="BU88" s="110" t="str">
        <x:f t="shared" si="517"/>
      </x:c>
      <x:c r="BV88" s="110" t="str">
        <x:f t="shared" si="518"/>
      </x:c>
      <x:c r="BW88" s="110" t="str">
        <x:f t="shared" si="519"/>
      </x:c>
      <x:c r="BX88" s="110" t="str">
        <x:f t="shared" si="520"/>
      </x:c>
      <x:c r="BY88" s="110" t="str">
        <x:f t="shared" si="521"/>
      </x:c>
      <x:c r="BZ88" s="110" t="str">
        <x:f t="shared" si="522"/>
      </x:c>
      <x:c r="CA88" s="110" t="str">
        <x:f t="shared" si="523"/>
      </x:c>
      <x:c r="CB88" s="110" t="str">
        <x:f t="shared" si="524"/>
      </x:c>
      <x:c r="CC88" s="110" t="str">
        <x:f t="shared" si="525"/>
      </x:c>
      <x:c r="CD88" s="110" t="str">
        <x:f t="shared" si="526"/>
      </x:c>
      <x:c r="CE88" s="110" t="str">
        <x:f t="shared" si="527"/>
      </x:c>
      <x:c r="CF88" s="110" t="str">
        <x:f t="shared" si="528"/>
      </x:c>
      <x:c r="CG88" s="110" t="str">
        <x:f t="shared" si="529"/>
      </x:c>
      <x:c r="CH88" s="110" t="str">
        <x:f t="shared" si="530"/>
      </x:c>
      <x:c r="CI88" s="110" t="str">
        <x:f t="shared" si="531"/>
      </x:c>
      <x:c r="CJ88" s="110" t="str">
        <x:f t="shared" si="532"/>
      </x:c>
      <x:c r="CK88" s="110">
        <x:f t="shared" si="533"/>
        <x:v>6473.2142857142853</x:v>
      </x:c>
      <x:c r="CL88" s="110">
        <x:f t="shared" si="534"/>
        <x:v>6473.2142857142853</x:v>
      </x:c>
      <x:c r="CM88" s="110">
        <x:f t="shared" si="535"/>
        <x:v>6473.2142857142853</x:v>
      </x:c>
      <x:c r="CN88" s="110">
        <x:f t="shared" si="536"/>
        <x:v>6473.2142857142853</x:v>
      </x:c>
      <x:c r="CO88" s="110">
        <x:f t="shared" si="537"/>
        <x:v>6473.2142857142853</x:v>
      </x:c>
      <x:c r="CP88" s="110">
        <x:f t="shared" si="538"/>
        <x:v>6473.2142857142853</x:v>
      </x:c>
      <x:c r="CQ88" s="110">
        <x:f t="shared" si="539"/>
        <x:v>6473.2142857142853</x:v>
      </x:c>
      <x:c r="CR88" s="110">
        <x:f t="shared" si="540"/>
        <x:v>6473.2142857142853</x:v>
      </x:c>
      <x:c r="CS88" s="110">
        <x:f t="shared" si="541"/>
        <x:v>6473.2142857142853</x:v>
      </x:c>
      <x:c r="CT88" s="110">
        <x:f t="shared" si="542"/>
        <x:v>6473.2142857142853</x:v>
      </x:c>
      <x:c r="CU88" s="110">
        <x:f t="shared" si="543"/>
        <x:v>6473.2142857142853</x:v>
      </x:c>
      <x:c r="CV88" s="110">
        <x:f t="shared" si="544"/>
        <x:v>6473.2142857142853</x:v>
      </x:c>
      <x:c r="CW88" s="110">
        <x:f t="shared" si="545"/>
        <x:v>6473.2142857142853</x:v>
      </x:c>
      <x:c r="CX88" s="110">
        <x:f t="shared" si="546"/>
        <x:v>6473.2142857142853</x:v>
      </x:c>
      <x:c r="CY88" s="110" t="str">
        <x:f t="shared" si="547"/>
      </x:c>
      <x:c r="CZ88" s="110" t="str">
        <x:f t="shared" si="548"/>
      </x:c>
      <x:c r="DA88" s="110" t="str">
        <x:f t="shared" si="549"/>
      </x:c>
      <x:c r="DB88" s="110" t="str">
        <x:f t="shared" si="550"/>
      </x:c>
      <x:c r="DC88" s="110" t="str">
        <x:f t="shared" si="551"/>
      </x:c>
      <x:c r="DD88" s="110" t="str">
        <x:f t="shared" si="552"/>
      </x:c>
      <x:c r="DE88" s="110" t="str">
        <x:f t="shared" si="553"/>
      </x:c>
      <x:c r="DF88" s="110" t="str">
        <x:f t="shared" si="554"/>
      </x:c>
      <x:c r="DG88" s="110" t="str">
        <x:f t="shared" si="555"/>
      </x:c>
      <x:c r="DH88" s="110" t="str">
        <x:f t="shared" si="556"/>
      </x:c>
      <x:c r="DI88" s="110" t="str">
        <x:f t="shared" si="557"/>
      </x:c>
      <x:c r="DJ88" s="110" t="str">
        <x:f t="shared" si="558"/>
      </x:c>
      <x:c r="DK88" s="110" t="str">
        <x:f t="shared" si="559"/>
      </x:c>
      <x:c r="DL88" s="110" t="str">
        <x:f t="shared" si="560"/>
      </x:c>
      <x:c r="DM88" s="110" t="str">
        <x:f t="shared" si="561"/>
      </x:c>
      <x:c r="DN88" s="110" t="str">
        <x:f t="shared" si="562"/>
      </x:c>
      <x:c r="DO88" s="110" t="str">
        <x:f t="shared" si="563"/>
      </x:c>
      <x:c r="DP88" s="110" t="str">
        <x:f t="shared" si="564"/>
      </x:c>
      <x:c r="DQ88" s="110" t="str">
        <x:f t="shared" si="565"/>
      </x:c>
      <x:c r="DR88" s="110" t="str">
        <x:f t="shared" si="566"/>
      </x:c>
      <x:c r="DS88" s="110" t="str">
        <x:f t="shared" si="567"/>
      </x:c>
      <x:c r="DT88" s="110" t="str">
        <x:f t="shared" si="568"/>
      </x:c>
      <x:c r="DU88" s="110" t="str">
        <x:f t="shared" si="569"/>
      </x:c>
      <x:c r="DV88" s="110" t="str">
        <x:f t="shared" si="570"/>
      </x:c>
      <x:c r="DW88" s="110" t="str">
        <x:f t="shared" si="571"/>
      </x:c>
      <x:c r="DX88" s="110" t="str">
        <x:f t="shared" si="572"/>
      </x:c>
      <x:c r="DY88" s="110" t="str">
        <x:f t="shared" si="573"/>
      </x:c>
      <x:c r="DZ88" s="110" t="str">
        <x:f t="shared" si="574"/>
      </x:c>
      <x:c r="EA88" s="110" t="str">
        <x:f t="shared" si="575"/>
      </x:c>
      <x:c r="EB88" s="110" t="str">
        <x:f t="shared" si="576"/>
      </x:c>
      <x:c r="EC88" s="110" t="str">
        <x:f t="shared" si="577"/>
      </x:c>
      <x:c r="ED88" s="110" t="str">
        <x:f t="shared" si="578"/>
      </x:c>
      <x:c r="EE88" s="110" t="str">
        <x:f t="shared" si="579"/>
      </x:c>
      <x:c r="EF88" s="110" t="str">
        <x:f t="shared" si="580"/>
      </x:c>
      <x:c r="EG88" s="110" t="str">
        <x:f t="shared" si="581"/>
      </x:c>
      <x:c r="EH88" s="110" t="str">
        <x:f t="shared" si="582"/>
      </x:c>
      <x:c r="EI88" s="110" t="str">
        <x:f t="shared" si="583"/>
      </x:c>
      <x:c r="EJ88" s="110" t="str">
        <x:f t="shared" si="584"/>
      </x:c>
      <x:c r="EK88" s="110" t="str">
        <x:f t="shared" si="585"/>
      </x:c>
      <x:c r="EL88" s="110" t="str">
        <x:f t="shared" si="586"/>
      </x:c>
      <x:c r="EM88" s="110" t="str">
        <x:f t="shared" si="587"/>
      </x:c>
      <x:c r="EN88" s="110" t="str">
        <x:f t="shared" si="588"/>
      </x:c>
      <x:c r="EO88" s="110" t="str">
        <x:f t="shared" si="589"/>
      </x:c>
      <x:c r="EP88" s="110" t="str">
        <x:f t="shared" si="590"/>
      </x:c>
      <x:c r="EQ88" s="110" t="str">
        <x:f t="shared" si="591"/>
      </x:c>
      <x:c r="ER88" s="110" t="str">
        <x:f t="shared" si="592"/>
      </x:c>
      <x:c r="ES88" s="110" t="str">
        <x:f t="shared" si="593"/>
      </x:c>
      <x:c r="ET88" s="110" t="str">
        <x:f t="shared" si="594"/>
      </x:c>
      <x:c r="EU88" s="110" t="str">
        <x:f t="shared" si="595"/>
      </x:c>
      <x:c r="EV88" s="110" t="str">
        <x:f t="shared" si="596"/>
      </x:c>
      <x:c r="EW88" s="110" t="str">
        <x:f t="shared" si="597"/>
      </x:c>
      <x:c r="EX88" s="110" t="str">
        <x:f t="shared" si="598"/>
      </x:c>
      <x:c r="EY88" s="110" t="str">
        <x:f t="shared" si="599"/>
      </x:c>
      <x:c r="EZ88" s="110" t="str">
        <x:f t="shared" si="600"/>
      </x:c>
      <x:c r="FA88" s="110" t="str">
        <x:f t="shared" si="601"/>
      </x:c>
      <x:c r="FB88" t="n">
        <x:f>'07_Presupuesto'!J83-'14_Parametros'!$B$5+1</x:f>
        <x:v>82</x:v>
      </x:c>
      <x:c r="FC88" t="n">
        <x:f>'07_Presupuesto'!K83-'14_Parametros'!$B$5+1</x:f>
        <x:v>95</x:v>
      </x:c>
      <x:c r="FD88">
        <x:f t="shared" si="602"/>
        <x:v>14</x:v>
      </x:c>
    </x:row>
    <x:row r="89" ht="21" customHeight="1">
      <x:c r="B89" t="str">
        <x:f>'07A_Ppto_Comparado'!K87</x:f>
        <x:v>C.1.4.5</x:v>
      </x:c>
      <x:c r="C89" t="str">
        <x:f>'07A_Ppto_Comparado'!L87</x:f>
        <x:v>Interruptor doble</x:v>
      </x:c>
      <x:c r="D89" t="str">
        <x:f>'07A_Ppto_Comparado'!M87</x:f>
        <x:v>UNI</x:v>
      </x:c>
      <x:c r="E89" s="90" t="n">
        <x:f>'07A_Ppto_Comparado'!N87</x:f>
        <x:v>1</x:v>
      </x:c>
      <x:c r="F89" s="90" t="n">
        <x:f>'07A_Ppto_Comparado'!O87</x:f>
        <x:v>21874.999999999996</x:v>
      </x:c>
      <x:c r="G89" s="90" t="n">
        <x:f>'07A_Ppto_Comparado'!P87</x:f>
        <x:v>21874.999999999996</x:v>
      </x:c>
      <x:c r="H89" s="90" t="str">
        <x:f t="shared" si="452"/>
      </x:c>
      <x:c r="I89" s="90" t="str">
        <x:f t="shared" si="453"/>
      </x:c>
      <x:c r="J89" s="90" t="str">
        <x:f t="shared" si="454"/>
      </x:c>
      <x:c r="K89" s="90" t="str">
        <x:f t="shared" si="455"/>
      </x:c>
      <x:c r="L89" s="90" t="str">
        <x:f t="shared" si="456"/>
      </x:c>
      <x:c r="M89" s="90" t="str">
        <x:f t="shared" si="457"/>
      </x:c>
      <x:c r="N89" s="90" t="str">
        <x:f t="shared" si="458"/>
      </x:c>
      <x:c r="O89" s="90" t="str">
        <x:f t="shared" si="459"/>
      </x:c>
      <x:c r="P89" s="90" t="str">
        <x:f t="shared" si="460"/>
      </x:c>
      <x:c r="Q89" s="90" t="str">
        <x:f t="shared" si="461"/>
      </x:c>
      <x:c r="R89" s="90" t="str">
        <x:f t="shared" si="462"/>
      </x:c>
      <x:c r="S89" s="90" t="str">
        <x:f t="shared" si="463"/>
      </x:c>
      <x:c r="T89" s="90" t="str">
        <x:f t="shared" si="464"/>
      </x:c>
      <x:c r="U89" s="90" t="str">
        <x:f t="shared" si="465"/>
      </x:c>
      <x:c r="V89" s="90" t="str">
        <x:f t="shared" si="466"/>
      </x:c>
      <x:c r="W89" s="90" t="str">
        <x:f t="shared" si="467"/>
      </x:c>
      <x:c r="X89" s="90" t="str">
        <x:f t="shared" si="468"/>
      </x:c>
      <x:c r="Y89" s="90" t="str">
        <x:f t="shared" si="469"/>
      </x:c>
      <x:c r="Z89" s="90" t="str">
        <x:f t="shared" si="470"/>
      </x:c>
      <x:c r="AA89" s="90" t="str">
        <x:f t="shared" si="471"/>
      </x:c>
      <x:c r="AB89" s="90" t="str">
        <x:f t="shared" si="472"/>
      </x:c>
      <x:c r="AC89" s="90" t="str">
        <x:f t="shared" si="473"/>
      </x:c>
      <x:c r="AD89" s="90" t="str">
        <x:f t="shared" si="474"/>
      </x:c>
      <x:c r="AE89" s="90" t="str">
        <x:f t="shared" si="475"/>
      </x:c>
      <x:c r="AF89" s="90" t="str">
        <x:f t="shared" si="476"/>
      </x:c>
      <x:c r="AG89" s="90" t="str">
        <x:f t="shared" si="477"/>
      </x:c>
      <x:c r="AH89" s="90" t="str">
        <x:f t="shared" si="478"/>
      </x:c>
      <x:c r="AI89" s="90" t="str">
        <x:f t="shared" si="479"/>
      </x:c>
      <x:c r="AJ89" s="90" t="str">
        <x:f t="shared" si="480"/>
      </x:c>
      <x:c r="AK89" s="90" t="str">
        <x:f t="shared" si="481"/>
      </x:c>
      <x:c r="AL89" s="90" t="str">
        <x:f t="shared" si="482"/>
      </x:c>
      <x:c r="AM89" s="90" t="str">
        <x:f t="shared" si="483"/>
      </x:c>
      <x:c r="AN89" s="90" t="str">
        <x:f t="shared" si="484"/>
      </x:c>
      <x:c r="AO89" s="90" t="str">
        <x:f t="shared" si="485"/>
      </x:c>
      <x:c r="AP89" s="90" t="str">
        <x:f t="shared" si="486"/>
      </x:c>
      <x:c r="AQ89" s="90" t="str">
        <x:f t="shared" si="487"/>
      </x:c>
      <x:c r="AR89" s="90" t="str">
        <x:f t="shared" si="488"/>
      </x:c>
      <x:c r="AS89" s="90" t="str">
        <x:f t="shared" si="489"/>
      </x:c>
      <x:c r="AT89" s="90" t="str">
        <x:f t="shared" si="490"/>
      </x:c>
      <x:c r="AU89" s="90" t="str">
        <x:f t="shared" si="491"/>
      </x:c>
      <x:c r="AV89" s="90" t="str">
        <x:f t="shared" si="492"/>
      </x:c>
      <x:c r="AW89" s="90" t="str">
        <x:f t="shared" si="493"/>
      </x:c>
      <x:c r="AX89" s="90" t="str">
        <x:f t="shared" si="494"/>
      </x:c>
      <x:c r="AY89" s="90" t="str">
        <x:f t="shared" si="495"/>
      </x:c>
      <x:c r="AZ89" s="90" t="str">
        <x:f t="shared" si="496"/>
      </x:c>
      <x:c r="BA89" s="90" t="str">
        <x:f t="shared" si="497"/>
      </x:c>
      <x:c r="BB89" s="90" t="str">
        <x:f t="shared" si="498"/>
      </x:c>
      <x:c r="BC89" s="90" t="str">
        <x:f t="shared" si="499"/>
      </x:c>
      <x:c r="BD89" s="90" t="str">
        <x:f t="shared" si="500"/>
      </x:c>
      <x:c r="BE89" s="90" t="str">
        <x:f t="shared" si="501"/>
      </x:c>
      <x:c r="BF89" s="90" t="str">
        <x:f t="shared" si="502"/>
      </x:c>
      <x:c r="BG89" s="90" t="str">
        <x:f t="shared" si="503"/>
      </x:c>
      <x:c r="BH89" s="90" t="str">
        <x:f t="shared" si="504"/>
      </x:c>
      <x:c r="BI89" s="90" t="str">
        <x:f t="shared" si="505"/>
      </x:c>
      <x:c r="BJ89" s="90" t="str">
        <x:f t="shared" si="506"/>
      </x:c>
      <x:c r="BK89" s="90" t="str">
        <x:f t="shared" si="507"/>
      </x:c>
      <x:c r="BL89" s="90" t="str">
        <x:f t="shared" si="508"/>
      </x:c>
      <x:c r="BM89" s="90" t="str">
        <x:f t="shared" si="509"/>
      </x:c>
      <x:c r="BN89" s="90" t="str">
        <x:f t="shared" si="510"/>
      </x:c>
      <x:c r="BO89" s="90" t="str">
        <x:f t="shared" si="511"/>
      </x:c>
      <x:c r="BP89" s="90" t="str">
        <x:f t="shared" si="512"/>
      </x:c>
      <x:c r="BQ89" s="90" t="str">
        <x:f t="shared" si="513"/>
      </x:c>
      <x:c r="BR89" s="90" t="str">
        <x:f t="shared" si="514"/>
      </x:c>
      <x:c r="BS89" s="90" t="str">
        <x:f t="shared" si="515"/>
      </x:c>
      <x:c r="BT89" s="90" t="str">
        <x:f t="shared" si="516"/>
      </x:c>
      <x:c r="BU89" s="90" t="str">
        <x:f t="shared" si="517"/>
      </x:c>
      <x:c r="BV89" s="90" t="str">
        <x:f t="shared" si="518"/>
      </x:c>
      <x:c r="BW89" s="90" t="str">
        <x:f t="shared" si="519"/>
      </x:c>
      <x:c r="BX89" s="90" t="str">
        <x:f t="shared" si="520"/>
      </x:c>
      <x:c r="BY89" s="90" t="str">
        <x:f t="shared" si="521"/>
      </x:c>
      <x:c r="BZ89" s="90" t="str">
        <x:f t="shared" si="522"/>
      </x:c>
      <x:c r="CA89" s="90" t="str">
        <x:f t="shared" si="523"/>
      </x:c>
      <x:c r="CB89" s="90" t="str">
        <x:f t="shared" si="524"/>
      </x:c>
      <x:c r="CC89" s="90" t="str">
        <x:f t="shared" si="525"/>
      </x:c>
      <x:c r="CD89" s="90" t="str">
        <x:f t="shared" si="526"/>
      </x:c>
      <x:c r="CE89" s="90" t="str">
        <x:f t="shared" si="527"/>
      </x:c>
      <x:c r="CF89" s="90" t="str">
        <x:f t="shared" si="528"/>
      </x:c>
      <x:c r="CG89" s="90" t="str">
        <x:f t="shared" si="529"/>
      </x:c>
      <x:c r="CH89" s="90" t="str">
        <x:f t="shared" si="530"/>
      </x:c>
      <x:c r="CI89" s="90" t="str">
        <x:f t="shared" si="531"/>
      </x:c>
      <x:c r="CJ89" s="90" t="str">
        <x:f t="shared" si="532"/>
      </x:c>
      <x:c r="CK89" s="90">
        <x:f t="shared" si="533"/>
        <x:v>1562.4999999999998</x:v>
      </x:c>
      <x:c r="CL89" s="90">
        <x:f t="shared" si="534"/>
        <x:v>1562.4999999999998</x:v>
      </x:c>
      <x:c r="CM89" s="90">
        <x:f t="shared" si="535"/>
        <x:v>1562.4999999999998</x:v>
      </x:c>
      <x:c r="CN89" s="90">
        <x:f t="shared" si="536"/>
        <x:v>1562.4999999999998</x:v>
      </x:c>
      <x:c r="CO89" s="90">
        <x:f t="shared" si="537"/>
        <x:v>1562.4999999999998</x:v>
      </x:c>
      <x:c r="CP89" s="90">
        <x:f t="shared" si="538"/>
        <x:v>1562.4999999999998</x:v>
      </x:c>
      <x:c r="CQ89" s="90">
        <x:f t="shared" si="539"/>
        <x:v>1562.4999999999998</x:v>
      </x:c>
      <x:c r="CR89" s="90">
        <x:f t="shared" si="540"/>
        <x:v>1562.4999999999998</x:v>
      </x:c>
      <x:c r="CS89" s="90">
        <x:f t="shared" si="541"/>
        <x:v>1562.4999999999998</x:v>
      </x:c>
      <x:c r="CT89" s="90">
        <x:f t="shared" si="542"/>
        <x:v>1562.4999999999998</x:v>
      </x:c>
      <x:c r="CU89" s="90">
        <x:f t="shared" si="543"/>
        <x:v>1562.4999999999998</x:v>
      </x:c>
      <x:c r="CV89" s="90">
        <x:f t="shared" si="544"/>
        <x:v>1562.4999999999998</x:v>
      </x:c>
      <x:c r="CW89" s="90">
        <x:f t="shared" si="545"/>
        <x:v>1562.4999999999998</x:v>
      </x:c>
      <x:c r="CX89" s="90">
        <x:f t="shared" si="546"/>
        <x:v>1562.4999999999998</x:v>
      </x:c>
      <x:c r="CY89" s="90" t="str">
        <x:f t="shared" si="547"/>
      </x:c>
      <x:c r="CZ89" s="90" t="str">
        <x:f t="shared" si="548"/>
      </x:c>
      <x:c r="DA89" s="90" t="str">
        <x:f t="shared" si="549"/>
      </x:c>
      <x:c r="DB89" s="90" t="str">
        <x:f t="shared" si="550"/>
      </x:c>
      <x:c r="DC89" s="90" t="str">
        <x:f t="shared" si="551"/>
      </x:c>
      <x:c r="DD89" s="90" t="str">
        <x:f t="shared" si="552"/>
      </x:c>
      <x:c r="DE89" s="90" t="str">
        <x:f t="shared" si="553"/>
      </x:c>
      <x:c r="DF89" s="90" t="str">
        <x:f t="shared" si="554"/>
      </x:c>
      <x:c r="DG89" s="90" t="str">
        <x:f t="shared" si="555"/>
      </x:c>
      <x:c r="DH89" s="90" t="str">
        <x:f t="shared" si="556"/>
      </x:c>
      <x:c r="DI89" s="90" t="str">
        <x:f t="shared" si="557"/>
      </x:c>
      <x:c r="DJ89" s="90" t="str">
        <x:f t="shared" si="558"/>
      </x:c>
      <x:c r="DK89" s="90" t="str">
        <x:f t="shared" si="559"/>
      </x:c>
      <x:c r="DL89" s="90" t="str">
        <x:f t="shared" si="560"/>
      </x:c>
      <x:c r="DM89" s="90" t="str">
        <x:f t="shared" si="561"/>
      </x:c>
      <x:c r="DN89" s="90" t="str">
        <x:f t="shared" si="562"/>
      </x:c>
      <x:c r="DO89" s="90" t="str">
        <x:f t="shared" si="563"/>
      </x:c>
      <x:c r="DP89" s="90" t="str">
        <x:f t="shared" si="564"/>
      </x:c>
      <x:c r="DQ89" s="90" t="str">
        <x:f t="shared" si="565"/>
      </x:c>
      <x:c r="DR89" s="90" t="str">
        <x:f t="shared" si="566"/>
      </x:c>
      <x:c r="DS89" s="90" t="str">
        <x:f t="shared" si="567"/>
      </x:c>
      <x:c r="DT89" s="90" t="str">
        <x:f t="shared" si="568"/>
      </x:c>
      <x:c r="DU89" s="90" t="str">
        <x:f t="shared" si="569"/>
      </x:c>
      <x:c r="DV89" s="90" t="str">
        <x:f t="shared" si="570"/>
      </x:c>
      <x:c r="DW89" s="90" t="str">
        <x:f t="shared" si="571"/>
      </x:c>
      <x:c r="DX89" s="90" t="str">
        <x:f t="shared" si="572"/>
      </x:c>
      <x:c r="DY89" s="90" t="str">
        <x:f t="shared" si="573"/>
      </x:c>
      <x:c r="DZ89" s="90" t="str">
        <x:f t="shared" si="574"/>
      </x:c>
      <x:c r="EA89" s="90" t="str">
        <x:f t="shared" si="575"/>
      </x:c>
      <x:c r="EB89" s="90" t="str">
        <x:f t="shared" si="576"/>
      </x:c>
      <x:c r="EC89" s="90" t="str">
        <x:f t="shared" si="577"/>
      </x:c>
      <x:c r="ED89" s="90" t="str">
        <x:f t="shared" si="578"/>
      </x:c>
      <x:c r="EE89" s="90" t="str">
        <x:f t="shared" si="579"/>
      </x:c>
      <x:c r="EF89" s="90" t="str">
        <x:f t="shared" si="580"/>
      </x:c>
      <x:c r="EG89" s="90" t="str">
        <x:f t="shared" si="581"/>
      </x:c>
      <x:c r="EH89" s="90" t="str">
        <x:f t="shared" si="582"/>
      </x:c>
      <x:c r="EI89" s="90" t="str">
        <x:f t="shared" si="583"/>
      </x:c>
      <x:c r="EJ89" s="90" t="str">
        <x:f t="shared" si="584"/>
      </x:c>
      <x:c r="EK89" s="90" t="str">
        <x:f t="shared" si="585"/>
      </x:c>
      <x:c r="EL89" s="90" t="str">
        <x:f t="shared" si="586"/>
      </x:c>
      <x:c r="EM89" s="90" t="str">
        <x:f t="shared" si="587"/>
      </x:c>
      <x:c r="EN89" s="90" t="str">
        <x:f t="shared" si="588"/>
      </x:c>
      <x:c r="EO89" s="90" t="str">
        <x:f t="shared" si="589"/>
      </x:c>
      <x:c r="EP89" s="90" t="str">
        <x:f t="shared" si="590"/>
      </x:c>
      <x:c r="EQ89" s="90" t="str">
        <x:f t="shared" si="591"/>
      </x:c>
      <x:c r="ER89" s="90" t="str">
        <x:f t="shared" si="592"/>
      </x:c>
      <x:c r="ES89" s="90" t="str">
        <x:f t="shared" si="593"/>
      </x:c>
      <x:c r="ET89" s="90" t="str">
        <x:f t="shared" si="594"/>
      </x:c>
      <x:c r="EU89" s="90" t="str">
        <x:f t="shared" si="595"/>
      </x:c>
      <x:c r="EV89" s="90" t="str">
        <x:f t="shared" si="596"/>
      </x:c>
      <x:c r="EW89" s="90" t="str">
        <x:f t="shared" si="597"/>
      </x:c>
      <x:c r="EX89" s="90" t="str">
        <x:f t="shared" si="598"/>
      </x:c>
      <x:c r="EY89" s="90" t="str">
        <x:f t="shared" si="599"/>
      </x:c>
      <x:c r="EZ89" s="90" t="str">
        <x:f t="shared" si="600"/>
      </x:c>
      <x:c r="FA89" s="90" t="str">
        <x:f t="shared" si="601"/>
      </x:c>
      <x:c r="FB89" t="n">
        <x:f>'07_Presupuesto'!J84-'14_Parametros'!$B$5+1</x:f>
        <x:v>82</x:v>
      </x:c>
      <x:c r="FC89" t="n">
        <x:f>'07_Presupuesto'!K84-'14_Parametros'!$B$5+1</x:f>
        <x:v>95</x:v>
      </x:c>
      <x:c r="FD89">
        <x:f t="shared" si="602"/>
        <x:v>14</x:v>
      </x:c>
    </x:row>
    <x:row r="90" ht="21" customHeight="1">
      <x:c r="B90" s="109" t="str">
        <x:f>'07A_Ppto_Comparado'!K88</x:f>
        <x:v>C.1.4.6</x:v>
      </x:c>
      <x:c r="C90" s="109" t="str">
        <x:f>'07A_Ppto_Comparado'!L88</x:f>
        <x:v>Interruptor triple</x:v>
      </x:c>
      <x:c r="D90" s="109" t="str">
        <x:f>'07A_Ppto_Comparado'!M88</x:f>
        <x:v>UNI</x:v>
      </x:c>
      <x:c r="E90" s="110" t="n">
        <x:f>'07A_Ppto_Comparado'!N88</x:f>
        <x:v>1</x:v>
      </x:c>
      <x:c r="F90" s="110" t="n">
        <x:f>'07A_Ppto_Comparado'!O88</x:f>
        <x:v>25624.999999999996</x:v>
      </x:c>
      <x:c r="G90" s="110" t="n">
        <x:f>'07A_Ppto_Comparado'!P88</x:f>
        <x:v>25624.999999999996</x:v>
      </x:c>
      <x:c r="H90" s="110" t="str">
        <x:f t="shared" si="452"/>
      </x:c>
      <x:c r="I90" s="110" t="str">
        <x:f t="shared" si="453"/>
      </x:c>
      <x:c r="J90" s="110" t="str">
        <x:f t="shared" si="454"/>
      </x:c>
      <x:c r="K90" s="110" t="str">
        <x:f t="shared" si="455"/>
      </x:c>
      <x:c r="L90" s="110" t="str">
        <x:f t="shared" si="456"/>
      </x:c>
      <x:c r="M90" s="110" t="str">
        <x:f t="shared" si="457"/>
      </x:c>
      <x:c r="N90" s="110" t="str">
        <x:f t="shared" si="458"/>
      </x:c>
      <x:c r="O90" s="110" t="str">
        <x:f t="shared" si="459"/>
      </x:c>
      <x:c r="P90" s="110" t="str">
        <x:f t="shared" si="460"/>
      </x:c>
      <x:c r="Q90" s="110" t="str">
        <x:f t="shared" si="461"/>
      </x:c>
      <x:c r="R90" s="110" t="str">
        <x:f t="shared" si="462"/>
      </x:c>
      <x:c r="S90" s="110" t="str">
        <x:f t="shared" si="463"/>
      </x:c>
      <x:c r="T90" s="110" t="str">
        <x:f t="shared" si="464"/>
      </x:c>
      <x:c r="U90" s="110" t="str">
        <x:f t="shared" si="465"/>
      </x:c>
      <x:c r="V90" s="110" t="str">
        <x:f t="shared" si="466"/>
      </x:c>
      <x:c r="W90" s="110" t="str">
        <x:f t="shared" si="467"/>
      </x:c>
      <x:c r="X90" s="110" t="str">
        <x:f t="shared" si="468"/>
      </x:c>
      <x:c r="Y90" s="110" t="str">
        <x:f t="shared" si="469"/>
      </x:c>
      <x:c r="Z90" s="110" t="str">
        <x:f t="shared" si="470"/>
      </x:c>
      <x:c r="AA90" s="110" t="str">
        <x:f t="shared" si="471"/>
      </x:c>
      <x:c r="AB90" s="110" t="str">
        <x:f t="shared" si="472"/>
      </x:c>
      <x:c r="AC90" s="110" t="str">
        <x:f t="shared" si="473"/>
      </x:c>
      <x:c r="AD90" s="110" t="str">
        <x:f t="shared" si="474"/>
      </x:c>
      <x:c r="AE90" s="110" t="str">
        <x:f t="shared" si="475"/>
      </x:c>
      <x:c r="AF90" s="110" t="str">
        <x:f t="shared" si="476"/>
      </x:c>
      <x:c r="AG90" s="110" t="str">
        <x:f t="shared" si="477"/>
      </x:c>
      <x:c r="AH90" s="110" t="str">
        <x:f t="shared" si="478"/>
      </x:c>
      <x:c r="AI90" s="110" t="str">
        <x:f t="shared" si="479"/>
      </x:c>
      <x:c r="AJ90" s="110" t="str">
        <x:f t="shared" si="480"/>
      </x:c>
      <x:c r="AK90" s="110" t="str">
        <x:f t="shared" si="481"/>
      </x:c>
      <x:c r="AL90" s="110" t="str">
        <x:f t="shared" si="482"/>
      </x:c>
      <x:c r="AM90" s="110" t="str">
        <x:f t="shared" si="483"/>
      </x:c>
      <x:c r="AN90" s="110" t="str">
        <x:f t="shared" si="484"/>
      </x:c>
      <x:c r="AO90" s="110" t="str">
        <x:f t="shared" si="485"/>
      </x:c>
      <x:c r="AP90" s="110" t="str">
        <x:f t="shared" si="486"/>
      </x:c>
      <x:c r="AQ90" s="110" t="str">
        <x:f t="shared" si="487"/>
      </x:c>
      <x:c r="AR90" s="110" t="str">
        <x:f t="shared" si="488"/>
      </x:c>
      <x:c r="AS90" s="110" t="str">
        <x:f t="shared" si="489"/>
      </x:c>
      <x:c r="AT90" s="110" t="str">
        <x:f t="shared" si="490"/>
      </x:c>
      <x:c r="AU90" s="110" t="str">
        <x:f t="shared" si="491"/>
      </x:c>
      <x:c r="AV90" s="110" t="str">
        <x:f t="shared" si="492"/>
      </x:c>
      <x:c r="AW90" s="110" t="str">
        <x:f t="shared" si="493"/>
      </x:c>
      <x:c r="AX90" s="110" t="str">
        <x:f t="shared" si="494"/>
      </x:c>
      <x:c r="AY90" s="110" t="str">
        <x:f t="shared" si="495"/>
      </x:c>
      <x:c r="AZ90" s="110" t="str">
        <x:f t="shared" si="496"/>
      </x:c>
      <x:c r="BA90" s="110" t="str">
        <x:f t="shared" si="497"/>
      </x:c>
      <x:c r="BB90" s="110" t="str">
        <x:f t="shared" si="498"/>
      </x:c>
      <x:c r="BC90" s="110" t="str">
        <x:f t="shared" si="499"/>
      </x:c>
      <x:c r="BD90" s="110" t="str">
        <x:f t="shared" si="500"/>
      </x:c>
      <x:c r="BE90" s="110" t="str">
        <x:f t="shared" si="501"/>
      </x:c>
      <x:c r="BF90" s="110" t="str">
        <x:f t="shared" si="502"/>
      </x:c>
      <x:c r="BG90" s="110" t="str">
        <x:f t="shared" si="503"/>
      </x:c>
      <x:c r="BH90" s="110" t="str">
        <x:f t="shared" si="504"/>
      </x:c>
      <x:c r="BI90" s="110" t="str">
        <x:f t="shared" si="505"/>
      </x:c>
      <x:c r="BJ90" s="110" t="str">
        <x:f t="shared" si="506"/>
      </x:c>
      <x:c r="BK90" s="110" t="str">
        <x:f t="shared" si="507"/>
      </x:c>
      <x:c r="BL90" s="110" t="str">
        <x:f t="shared" si="508"/>
      </x:c>
      <x:c r="BM90" s="110" t="str">
        <x:f t="shared" si="509"/>
      </x:c>
      <x:c r="BN90" s="110" t="str">
        <x:f t="shared" si="510"/>
      </x:c>
      <x:c r="BO90" s="110" t="str">
        <x:f t="shared" si="511"/>
      </x:c>
      <x:c r="BP90" s="110" t="str">
        <x:f t="shared" si="512"/>
      </x:c>
      <x:c r="BQ90" s="110" t="str">
        <x:f t="shared" si="513"/>
      </x:c>
      <x:c r="BR90" s="110" t="str">
        <x:f t="shared" si="514"/>
      </x:c>
      <x:c r="BS90" s="110" t="str">
        <x:f t="shared" si="515"/>
      </x:c>
      <x:c r="BT90" s="110" t="str">
        <x:f t="shared" si="516"/>
      </x:c>
      <x:c r="BU90" s="110" t="str">
        <x:f t="shared" si="517"/>
      </x:c>
      <x:c r="BV90" s="110" t="str">
        <x:f t="shared" si="518"/>
      </x:c>
      <x:c r="BW90" s="110" t="str">
        <x:f t="shared" si="519"/>
      </x:c>
      <x:c r="BX90" s="110" t="str">
        <x:f t="shared" si="520"/>
      </x:c>
      <x:c r="BY90" s="110" t="str">
        <x:f t="shared" si="521"/>
      </x:c>
      <x:c r="BZ90" s="110" t="str">
        <x:f t="shared" si="522"/>
      </x:c>
      <x:c r="CA90" s="110" t="str">
        <x:f t="shared" si="523"/>
      </x:c>
      <x:c r="CB90" s="110" t="str">
        <x:f t="shared" si="524"/>
      </x:c>
      <x:c r="CC90" s="110" t="str">
        <x:f t="shared" si="525"/>
      </x:c>
      <x:c r="CD90" s="110" t="str">
        <x:f t="shared" si="526"/>
      </x:c>
      <x:c r="CE90" s="110" t="str">
        <x:f t="shared" si="527"/>
      </x:c>
      <x:c r="CF90" s="110" t="str">
        <x:f t="shared" si="528"/>
      </x:c>
      <x:c r="CG90" s="110" t="str">
        <x:f t="shared" si="529"/>
      </x:c>
      <x:c r="CH90" s="110" t="str">
        <x:f t="shared" si="530"/>
      </x:c>
      <x:c r="CI90" s="110" t="str">
        <x:f t="shared" si="531"/>
      </x:c>
      <x:c r="CJ90" s="110" t="str">
        <x:f t="shared" si="532"/>
      </x:c>
      <x:c r="CK90" s="110">
        <x:f t="shared" si="533"/>
        <x:v>1830.3571428571427</x:v>
      </x:c>
      <x:c r="CL90" s="110">
        <x:f t="shared" si="534"/>
        <x:v>1830.3571428571427</x:v>
      </x:c>
      <x:c r="CM90" s="110">
        <x:f t="shared" si="535"/>
        <x:v>1830.3571428571427</x:v>
      </x:c>
      <x:c r="CN90" s="110">
        <x:f t="shared" si="536"/>
        <x:v>1830.3571428571427</x:v>
      </x:c>
      <x:c r="CO90" s="110">
        <x:f t="shared" si="537"/>
        <x:v>1830.3571428571427</x:v>
      </x:c>
      <x:c r="CP90" s="110">
        <x:f t="shared" si="538"/>
        <x:v>1830.3571428571427</x:v>
      </x:c>
      <x:c r="CQ90" s="110">
        <x:f t="shared" si="539"/>
        <x:v>1830.3571428571427</x:v>
      </x:c>
      <x:c r="CR90" s="110">
        <x:f t="shared" si="540"/>
        <x:v>1830.3571428571427</x:v>
      </x:c>
      <x:c r="CS90" s="110">
        <x:f t="shared" si="541"/>
        <x:v>1830.3571428571427</x:v>
      </x:c>
      <x:c r="CT90" s="110">
        <x:f t="shared" si="542"/>
        <x:v>1830.3571428571427</x:v>
      </x:c>
      <x:c r="CU90" s="110">
        <x:f t="shared" si="543"/>
        <x:v>1830.3571428571427</x:v>
      </x:c>
      <x:c r="CV90" s="110">
        <x:f t="shared" si="544"/>
        <x:v>1830.3571428571427</x:v>
      </x:c>
      <x:c r="CW90" s="110">
        <x:f t="shared" si="545"/>
        <x:v>1830.3571428571427</x:v>
      </x:c>
      <x:c r="CX90" s="110">
        <x:f t="shared" si="546"/>
        <x:v>1830.3571428571427</x:v>
      </x:c>
      <x:c r="CY90" s="110" t="str">
        <x:f t="shared" si="547"/>
      </x:c>
      <x:c r="CZ90" s="110" t="str">
        <x:f t="shared" si="548"/>
      </x:c>
      <x:c r="DA90" s="110" t="str">
        <x:f t="shared" si="549"/>
      </x:c>
      <x:c r="DB90" s="110" t="str">
        <x:f t="shared" si="550"/>
      </x:c>
      <x:c r="DC90" s="110" t="str">
        <x:f t="shared" si="551"/>
      </x:c>
      <x:c r="DD90" s="110" t="str">
        <x:f t="shared" si="552"/>
      </x:c>
      <x:c r="DE90" s="110" t="str">
        <x:f t="shared" si="553"/>
      </x:c>
      <x:c r="DF90" s="110" t="str">
        <x:f t="shared" si="554"/>
      </x:c>
      <x:c r="DG90" s="110" t="str">
        <x:f t="shared" si="555"/>
      </x:c>
      <x:c r="DH90" s="110" t="str">
        <x:f t="shared" si="556"/>
      </x:c>
      <x:c r="DI90" s="110" t="str">
        <x:f t="shared" si="557"/>
      </x:c>
      <x:c r="DJ90" s="110" t="str">
        <x:f t="shared" si="558"/>
      </x:c>
      <x:c r="DK90" s="110" t="str">
        <x:f t="shared" si="559"/>
      </x:c>
      <x:c r="DL90" s="110" t="str">
        <x:f t="shared" si="560"/>
      </x:c>
      <x:c r="DM90" s="110" t="str">
        <x:f t="shared" si="561"/>
      </x:c>
      <x:c r="DN90" s="110" t="str">
        <x:f t="shared" si="562"/>
      </x:c>
      <x:c r="DO90" s="110" t="str">
        <x:f t="shared" si="563"/>
      </x:c>
      <x:c r="DP90" s="110" t="str">
        <x:f t="shared" si="564"/>
      </x:c>
      <x:c r="DQ90" s="110" t="str">
        <x:f t="shared" si="565"/>
      </x:c>
      <x:c r="DR90" s="110" t="str">
        <x:f t="shared" si="566"/>
      </x:c>
      <x:c r="DS90" s="110" t="str">
        <x:f t="shared" si="567"/>
      </x:c>
      <x:c r="DT90" s="110" t="str">
        <x:f t="shared" si="568"/>
      </x:c>
      <x:c r="DU90" s="110" t="str">
        <x:f t="shared" si="569"/>
      </x:c>
      <x:c r="DV90" s="110" t="str">
        <x:f t="shared" si="570"/>
      </x:c>
      <x:c r="DW90" s="110" t="str">
        <x:f t="shared" si="571"/>
      </x:c>
      <x:c r="DX90" s="110" t="str">
        <x:f t="shared" si="572"/>
      </x:c>
      <x:c r="DY90" s="110" t="str">
        <x:f t="shared" si="573"/>
      </x:c>
      <x:c r="DZ90" s="110" t="str">
        <x:f t="shared" si="574"/>
      </x:c>
      <x:c r="EA90" s="110" t="str">
        <x:f t="shared" si="575"/>
      </x:c>
      <x:c r="EB90" s="110" t="str">
        <x:f t="shared" si="576"/>
      </x:c>
      <x:c r="EC90" s="110" t="str">
        <x:f t="shared" si="577"/>
      </x:c>
      <x:c r="ED90" s="110" t="str">
        <x:f t="shared" si="578"/>
      </x:c>
      <x:c r="EE90" s="110" t="str">
        <x:f t="shared" si="579"/>
      </x:c>
      <x:c r="EF90" s="110" t="str">
        <x:f t="shared" si="580"/>
      </x:c>
      <x:c r="EG90" s="110" t="str">
        <x:f t="shared" si="581"/>
      </x:c>
      <x:c r="EH90" s="110" t="str">
        <x:f t="shared" si="582"/>
      </x:c>
      <x:c r="EI90" s="110" t="str">
        <x:f t="shared" si="583"/>
      </x:c>
      <x:c r="EJ90" s="110" t="str">
        <x:f t="shared" si="584"/>
      </x:c>
      <x:c r="EK90" s="110" t="str">
        <x:f t="shared" si="585"/>
      </x:c>
      <x:c r="EL90" s="110" t="str">
        <x:f t="shared" si="586"/>
      </x:c>
      <x:c r="EM90" s="110" t="str">
        <x:f t="shared" si="587"/>
      </x:c>
      <x:c r="EN90" s="110" t="str">
        <x:f t="shared" si="588"/>
      </x:c>
      <x:c r="EO90" s="110" t="str">
        <x:f t="shared" si="589"/>
      </x:c>
      <x:c r="EP90" s="110" t="str">
        <x:f t="shared" si="590"/>
      </x:c>
      <x:c r="EQ90" s="110" t="str">
        <x:f t="shared" si="591"/>
      </x:c>
      <x:c r="ER90" s="110" t="str">
        <x:f t="shared" si="592"/>
      </x:c>
      <x:c r="ES90" s="110" t="str">
        <x:f t="shared" si="593"/>
      </x:c>
      <x:c r="ET90" s="110" t="str">
        <x:f t="shared" si="594"/>
      </x:c>
      <x:c r="EU90" s="110" t="str">
        <x:f t="shared" si="595"/>
      </x:c>
      <x:c r="EV90" s="110" t="str">
        <x:f t="shared" si="596"/>
      </x:c>
      <x:c r="EW90" s="110" t="str">
        <x:f t="shared" si="597"/>
      </x:c>
      <x:c r="EX90" s="110" t="str">
        <x:f t="shared" si="598"/>
      </x:c>
      <x:c r="EY90" s="110" t="str">
        <x:f t="shared" si="599"/>
      </x:c>
      <x:c r="EZ90" s="110" t="str">
        <x:f t="shared" si="600"/>
      </x:c>
      <x:c r="FA90" s="110" t="str">
        <x:f t="shared" si="601"/>
      </x:c>
      <x:c r="FB90" t="n">
        <x:f>'07_Presupuesto'!J85-'14_Parametros'!$B$5+1</x:f>
        <x:v>82</x:v>
      </x:c>
      <x:c r="FC90" t="n">
        <x:f>'07_Presupuesto'!K85-'14_Parametros'!$B$5+1</x:f>
        <x:v>95</x:v>
      </x:c>
      <x:c r="FD90">
        <x:f t="shared" si="602"/>
        <x:v>14</x:v>
      </x:c>
    </x:row>
    <x:row r="91" ht="21" customHeight="1">
      <x:c r="B91" t="str">
        <x:f>'07A_Ppto_Comparado'!K89</x:f>
        <x:v>C.1.4.7/a)</x:v>
      </x:c>
      <x:c r="C91" t="str">
        <x:f>'07A_Ppto_Comparado'!L89</x:f>
        <x:v>Plafón portalámpara SSHH</x:v>
      </x:c>
      <x:c r="D91" t="str">
        <x:f>'07A_Ppto_Comparado'!M89</x:f>
        <x:v>UNI</x:v>
      </x:c>
      <x:c r="E91" s="90" t="n">
        <x:f>'07A_Ppto_Comparado'!N89</x:f>
        <x:v>2</x:v>
      </x:c>
      <x:c r="F91" s="90" t="n">
        <x:f>'07A_Ppto_Comparado'!O89</x:f>
        <x:v>28125</x:v>
      </x:c>
      <x:c r="G91" s="90" t="n">
        <x:f>'07A_Ppto_Comparado'!P89</x:f>
        <x:v>56250</x:v>
      </x:c>
      <x:c r="H91" s="90" t="str">
        <x:f t="shared" si="452"/>
      </x:c>
      <x:c r="I91" s="90" t="str">
        <x:f t="shared" si="453"/>
      </x:c>
      <x:c r="J91" s="90" t="str">
        <x:f t="shared" si="454"/>
      </x:c>
      <x:c r="K91" s="90" t="str">
        <x:f t="shared" si="455"/>
      </x:c>
      <x:c r="L91" s="90" t="str">
        <x:f t="shared" si="456"/>
      </x:c>
      <x:c r="M91" s="90" t="str">
        <x:f t="shared" si="457"/>
      </x:c>
      <x:c r="N91" s="90" t="str">
        <x:f t="shared" si="458"/>
      </x:c>
      <x:c r="O91" s="90" t="str">
        <x:f t="shared" si="459"/>
      </x:c>
      <x:c r="P91" s="90" t="str">
        <x:f t="shared" si="460"/>
      </x:c>
      <x:c r="Q91" s="90" t="str">
        <x:f t="shared" si="461"/>
      </x:c>
      <x:c r="R91" s="90" t="str">
        <x:f t="shared" si="462"/>
      </x:c>
      <x:c r="S91" s="90" t="str">
        <x:f t="shared" si="463"/>
      </x:c>
      <x:c r="T91" s="90" t="str">
        <x:f t="shared" si="464"/>
      </x:c>
      <x:c r="U91" s="90" t="str">
        <x:f t="shared" si="465"/>
      </x:c>
      <x:c r="V91" s="90" t="str">
        <x:f t="shared" si="466"/>
      </x:c>
      <x:c r="W91" s="90" t="str">
        <x:f t="shared" si="467"/>
      </x:c>
      <x:c r="X91" s="90" t="str">
        <x:f t="shared" si="468"/>
      </x:c>
      <x:c r="Y91" s="90" t="str">
        <x:f t="shared" si="469"/>
      </x:c>
      <x:c r="Z91" s="90" t="str">
        <x:f t="shared" si="470"/>
      </x:c>
      <x:c r="AA91" s="90" t="str">
        <x:f t="shared" si="471"/>
      </x:c>
      <x:c r="AB91" s="90" t="str">
        <x:f t="shared" si="472"/>
      </x:c>
      <x:c r="AC91" s="90" t="str">
        <x:f t="shared" si="473"/>
      </x:c>
      <x:c r="AD91" s="90" t="str">
        <x:f t="shared" si="474"/>
      </x:c>
      <x:c r="AE91" s="90" t="str">
        <x:f t="shared" si="475"/>
      </x:c>
      <x:c r="AF91" s="90" t="str">
        <x:f t="shared" si="476"/>
      </x:c>
      <x:c r="AG91" s="90" t="str">
        <x:f t="shared" si="477"/>
      </x:c>
      <x:c r="AH91" s="90" t="str">
        <x:f t="shared" si="478"/>
      </x:c>
      <x:c r="AI91" s="90" t="str">
        <x:f t="shared" si="479"/>
      </x:c>
      <x:c r="AJ91" s="90" t="str">
        <x:f t="shared" si="480"/>
      </x:c>
      <x:c r="AK91" s="90" t="str">
        <x:f t="shared" si="481"/>
      </x:c>
      <x:c r="AL91" s="90" t="str">
        <x:f t="shared" si="482"/>
      </x:c>
      <x:c r="AM91" s="90" t="str">
        <x:f t="shared" si="483"/>
      </x:c>
      <x:c r="AN91" s="90" t="str">
        <x:f t="shared" si="484"/>
      </x:c>
      <x:c r="AO91" s="90" t="str">
        <x:f t="shared" si="485"/>
      </x:c>
      <x:c r="AP91" s="90" t="str">
        <x:f t="shared" si="486"/>
      </x:c>
      <x:c r="AQ91" s="90" t="str">
        <x:f t="shared" si="487"/>
      </x:c>
      <x:c r="AR91" s="90" t="str">
        <x:f t="shared" si="488"/>
      </x:c>
      <x:c r="AS91" s="90" t="str">
        <x:f t="shared" si="489"/>
      </x:c>
      <x:c r="AT91" s="90" t="str">
        <x:f t="shared" si="490"/>
      </x:c>
      <x:c r="AU91" s="90" t="str">
        <x:f t="shared" si="491"/>
      </x:c>
      <x:c r="AV91" s="90" t="str">
        <x:f t="shared" si="492"/>
      </x:c>
      <x:c r="AW91" s="90" t="str">
        <x:f t="shared" si="493"/>
      </x:c>
      <x:c r="AX91" s="90" t="str">
        <x:f t="shared" si="494"/>
      </x:c>
      <x:c r="AY91" s="90" t="str">
        <x:f t="shared" si="495"/>
      </x:c>
      <x:c r="AZ91" s="90" t="str">
        <x:f t="shared" si="496"/>
      </x:c>
      <x:c r="BA91" s="90" t="str">
        <x:f t="shared" si="497"/>
      </x:c>
      <x:c r="BB91" s="90" t="str">
        <x:f t="shared" si="498"/>
      </x:c>
      <x:c r="BC91" s="90" t="str">
        <x:f t="shared" si="499"/>
      </x:c>
      <x:c r="BD91" s="90" t="str">
        <x:f t="shared" si="500"/>
      </x:c>
      <x:c r="BE91" s="90" t="str">
        <x:f t="shared" si="501"/>
      </x:c>
      <x:c r="BF91" s="90" t="str">
        <x:f t="shared" si="502"/>
      </x:c>
      <x:c r="BG91" s="90" t="str">
        <x:f t="shared" si="503"/>
      </x:c>
      <x:c r="BH91" s="90" t="str">
        <x:f t="shared" si="504"/>
      </x:c>
      <x:c r="BI91" s="90" t="str">
        <x:f t="shared" si="505"/>
      </x:c>
      <x:c r="BJ91" s="90" t="str">
        <x:f t="shared" si="506"/>
      </x:c>
      <x:c r="BK91" s="90" t="str">
        <x:f t="shared" si="507"/>
      </x:c>
      <x:c r="BL91" s="90" t="str">
        <x:f t="shared" si="508"/>
      </x:c>
      <x:c r="BM91" s="90" t="str">
        <x:f t="shared" si="509"/>
      </x:c>
      <x:c r="BN91" s="90" t="str">
        <x:f t="shared" si="510"/>
      </x:c>
      <x:c r="BO91" s="90" t="str">
        <x:f t="shared" si="511"/>
      </x:c>
      <x:c r="BP91" s="90" t="str">
        <x:f t="shared" si="512"/>
      </x:c>
      <x:c r="BQ91" s="90" t="str">
        <x:f t="shared" si="513"/>
      </x:c>
      <x:c r="BR91" s="90" t="str">
        <x:f t="shared" si="514"/>
      </x:c>
      <x:c r="BS91" s="90" t="str">
        <x:f t="shared" si="515"/>
      </x:c>
      <x:c r="BT91" s="90" t="str">
        <x:f t="shared" si="516"/>
      </x:c>
      <x:c r="BU91" s="90" t="str">
        <x:f t="shared" si="517"/>
      </x:c>
      <x:c r="BV91" s="90" t="str">
        <x:f t="shared" si="518"/>
      </x:c>
      <x:c r="BW91" s="90" t="str">
        <x:f t="shared" si="519"/>
      </x:c>
      <x:c r="BX91" s="90" t="str">
        <x:f t="shared" si="520"/>
      </x:c>
      <x:c r="BY91" s="90" t="str">
        <x:f t="shared" si="521"/>
      </x:c>
      <x:c r="BZ91" s="90" t="str">
        <x:f t="shared" si="522"/>
      </x:c>
      <x:c r="CA91" s="90" t="str">
        <x:f t="shared" si="523"/>
      </x:c>
      <x:c r="CB91" s="90" t="str">
        <x:f t="shared" si="524"/>
      </x:c>
      <x:c r="CC91" s="90" t="str">
        <x:f t="shared" si="525"/>
      </x:c>
      <x:c r="CD91" s="90" t="str">
        <x:f t="shared" si="526"/>
      </x:c>
      <x:c r="CE91" s="90" t="str">
        <x:f t="shared" si="527"/>
      </x:c>
      <x:c r="CF91" s="90" t="str">
        <x:f t="shared" si="528"/>
      </x:c>
      <x:c r="CG91" s="90" t="str">
        <x:f t="shared" si="529"/>
      </x:c>
      <x:c r="CH91" s="90" t="str">
        <x:f t="shared" si="530"/>
      </x:c>
      <x:c r="CI91" s="90" t="str">
        <x:f t="shared" si="531"/>
      </x:c>
      <x:c r="CJ91" s="90" t="str">
        <x:f t="shared" si="532"/>
      </x:c>
      <x:c r="CK91" s="90">
        <x:f t="shared" si="533"/>
        <x:v>4017.8571428571427</x:v>
      </x:c>
      <x:c r="CL91" s="90">
        <x:f t="shared" si="534"/>
        <x:v>4017.8571428571427</x:v>
      </x:c>
      <x:c r="CM91" s="90">
        <x:f t="shared" si="535"/>
        <x:v>4017.8571428571427</x:v>
      </x:c>
      <x:c r="CN91" s="90">
        <x:f t="shared" si="536"/>
        <x:v>4017.8571428571427</x:v>
      </x:c>
      <x:c r="CO91" s="90">
        <x:f t="shared" si="537"/>
        <x:v>4017.8571428571427</x:v>
      </x:c>
      <x:c r="CP91" s="90">
        <x:f t="shared" si="538"/>
        <x:v>4017.8571428571427</x:v>
      </x:c>
      <x:c r="CQ91" s="90">
        <x:f t="shared" si="539"/>
        <x:v>4017.8571428571427</x:v>
      </x:c>
      <x:c r="CR91" s="90">
        <x:f t="shared" si="540"/>
        <x:v>4017.8571428571427</x:v>
      </x:c>
      <x:c r="CS91" s="90">
        <x:f t="shared" si="541"/>
        <x:v>4017.8571428571427</x:v>
      </x:c>
      <x:c r="CT91" s="90">
        <x:f t="shared" si="542"/>
        <x:v>4017.8571428571427</x:v>
      </x:c>
      <x:c r="CU91" s="90">
        <x:f t="shared" si="543"/>
        <x:v>4017.8571428571427</x:v>
      </x:c>
      <x:c r="CV91" s="90">
        <x:f t="shared" si="544"/>
        <x:v>4017.8571428571427</x:v>
      </x:c>
      <x:c r="CW91" s="90">
        <x:f t="shared" si="545"/>
        <x:v>4017.8571428571427</x:v>
      </x:c>
      <x:c r="CX91" s="90">
        <x:f t="shared" si="546"/>
        <x:v>4017.8571428571427</x:v>
      </x:c>
      <x:c r="CY91" s="90" t="str">
        <x:f t="shared" si="547"/>
      </x:c>
      <x:c r="CZ91" s="90" t="str">
        <x:f t="shared" si="548"/>
      </x:c>
      <x:c r="DA91" s="90" t="str">
        <x:f t="shared" si="549"/>
      </x:c>
      <x:c r="DB91" s="90" t="str">
        <x:f t="shared" si="550"/>
      </x:c>
      <x:c r="DC91" s="90" t="str">
        <x:f t="shared" si="551"/>
      </x:c>
      <x:c r="DD91" s="90" t="str">
        <x:f t="shared" si="552"/>
      </x:c>
      <x:c r="DE91" s="90" t="str">
        <x:f t="shared" si="553"/>
      </x:c>
      <x:c r="DF91" s="90" t="str">
        <x:f t="shared" si="554"/>
      </x:c>
      <x:c r="DG91" s="90" t="str">
        <x:f t="shared" si="555"/>
      </x:c>
      <x:c r="DH91" s="90" t="str">
        <x:f t="shared" si="556"/>
      </x:c>
      <x:c r="DI91" s="90" t="str">
        <x:f t="shared" si="557"/>
      </x:c>
      <x:c r="DJ91" s="90" t="str">
        <x:f t="shared" si="558"/>
      </x:c>
      <x:c r="DK91" s="90" t="str">
        <x:f t="shared" si="559"/>
      </x:c>
      <x:c r="DL91" s="90" t="str">
        <x:f t="shared" si="560"/>
      </x:c>
      <x:c r="DM91" s="90" t="str">
        <x:f t="shared" si="561"/>
      </x:c>
      <x:c r="DN91" s="90" t="str">
        <x:f t="shared" si="562"/>
      </x:c>
      <x:c r="DO91" s="90" t="str">
        <x:f t="shared" si="563"/>
      </x:c>
      <x:c r="DP91" s="90" t="str">
        <x:f t="shared" si="564"/>
      </x:c>
      <x:c r="DQ91" s="90" t="str">
        <x:f t="shared" si="565"/>
      </x:c>
      <x:c r="DR91" s="90" t="str">
        <x:f t="shared" si="566"/>
      </x:c>
      <x:c r="DS91" s="90" t="str">
        <x:f t="shared" si="567"/>
      </x:c>
      <x:c r="DT91" s="90" t="str">
        <x:f t="shared" si="568"/>
      </x:c>
      <x:c r="DU91" s="90" t="str">
        <x:f t="shared" si="569"/>
      </x:c>
      <x:c r="DV91" s="90" t="str">
        <x:f t="shared" si="570"/>
      </x:c>
      <x:c r="DW91" s="90" t="str">
        <x:f t="shared" si="571"/>
      </x:c>
      <x:c r="DX91" s="90" t="str">
        <x:f t="shared" si="572"/>
      </x:c>
      <x:c r="DY91" s="90" t="str">
        <x:f t="shared" si="573"/>
      </x:c>
      <x:c r="DZ91" s="90" t="str">
        <x:f t="shared" si="574"/>
      </x:c>
      <x:c r="EA91" s="90" t="str">
        <x:f t="shared" si="575"/>
      </x:c>
      <x:c r="EB91" s="90" t="str">
        <x:f t="shared" si="576"/>
      </x:c>
      <x:c r="EC91" s="90" t="str">
        <x:f t="shared" si="577"/>
      </x:c>
      <x:c r="ED91" s="90" t="str">
        <x:f t="shared" si="578"/>
      </x:c>
      <x:c r="EE91" s="90" t="str">
        <x:f t="shared" si="579"/>
      </x:c>
      <x:c r="EF91" s="90" t="str">
        <x:f t="shared" si="580"/>
      </x:c>
      <x:c r="EG91" s="90" t="str">
        <x:f t="shared" si="581"/>
      </x:c>
      <x:c r="EH91" s="90" t="str">
        <x:f t="shared" si="582"/>
      </x:c>
      <x:c r="EI91" s="90" t="str">
        <x:f t="shared" si="583"/>
      </x:c>
      <x:c r="EJ91" s="90" t="str">
        <x:f t="shared" si="584"/>
      </x:c>
      <x:c r="EK91" s="90" t="str">
        <x:f t="shared" si="585"/>
      </x:c>
      <x:c r="EL91" s="90" t="str">
        <x:f t="shared" si="586"/>
      </x:c>
      <x:c r="EM91" s="90" t="str">
        <x:f t="shared" si="587"/>
      </x:c>
      <x:c r="EN91" s="90" t="str">
        <x:f t="shared" si="588"/>
      </x:c>
      <x:c r="EO91" s="90" t="str">
        <x:f t="shared" si="589"/>
      </x:c>
      <x:c r="EP91" s="90" t="str">
        <x:f t="shared" si="590"/>
      </x:c>
      <x:c r="EQ91" s="90" t="str">
        <x:f t="shared" si="591"/>
      </x:c>
      <x:c r="ER91" s="90" t="str">
        <x:f t="shared" si="592"/>
      </x:c>
      <x:c r="ES91" s="90" t="str">
        <x:f t="shared" si="593"/>
      </x:c>
      <x:c r="ET91" s="90" t="str">
        <x:f t="shared" si="594"/>
      </x:c>
      <x:c r="EU91" s="90" t="str">
        <x:f t="shared" si="595"/>
      </x:c>
      <x:c r="EV91" s="90" t="str">
        <x:f t="shared" si="596"/>
      </x:c>
      <x:c r="EW91" s="90" t="str">
        <x:f t="shared" si="597"/>
      </x:c>
      <x:c r="EX91" s="90" t="str">
        <x:f t="shared" si="598"/>
      </x:c>
      <x:c r="EY91" s="90" t="str">
        <x:f t="shared" si="599"/>
      </x:c>
      <x:c r="EZ91" s="90" t="str">
        <x:f t="shared" si="600"/>
      </x:c>
      <x:c r="FA91" s="90" t="str">
        <x:f t="shared" si="601"/>
      </x:c>
      <x:c r="FB91" t="n">
        <x:f>'07_Presupuesto'!J86-'14_Parametros'!$B$5+1</x:f>
        <x:v>82</x:v>
      </x:c>
      <x:c r="FC91" t="n">
        <x:f>'07_Presupuesto'!K86-'14_Parametros'!$B$5+1</x:f>
        <x:v>95</x:v>
      </x:c>
      <x:c r="FD91">
        <x:f t="shared" si="602"/>
        <x:v>14</x:v>
      </x:c>
    </x:row>
    <x:row r="92" ht="21" customHeight="1">
      <x:c r="B92" s="109" t="str">
        <x:f>'07A_Ppto_Comparado'!K90</x:f>
        <x:v>C.1.4.7/b)</x:v>
      </x:c>
      <x:c r="C92" s="109" t="str">
        <x:f>'07A_Ppto_Comparado'!L90</x:f>
        <x:v>Plafón portalámpara Cocina y Bodega</x:v>
      </x:c>
      <x:c r="D92" s="109" t="str">
        <x:f>'07A_Ppto_Comparado'!M90</x:f>
        <x:v>UNI</x:v>
      </x:c>
      <x:c r="E92" s="110" t="n">
        <x:f>'07A_Ppto_Comparado'!N90</x:f>
        <x:v>2</x:v>
      </x:c>
      <x:c r="F92" s="110" t="n">
        <x:f>'07A_Ppto_Comparado'!O90</x:f>
        <x:v>28125</x:v>
      </x:c>
      <x:c r="G92" s="110" t="n">
        <x:f>'07A_Ppto_Comparado'!P90</x:f>
        <x:v>56250</x:v>
      </x:c>
      <x:c r="H92" s="110" t="str">
        <x:f t="shared" si="452"/>
      </x:c>
      <x:c r="I92" s="110" t="str">
        <x:f t="shared" si="453"/>
      </x:c>
      <x:c r="J92" s="110" t="str">
        <x:f t="shared" si="454"/>
      </x:c>
      <x:c r="K92" s="110" t="str">
        <x:f t="shared" si="455"/>
      </x:c>
      <x:c r="L92" s="110" t="str">
        <x:f t="shared" si="456"/>
      </x:c>
      <x:c r="M92" s="110" t="str">
        <x:f t="shared" si="457"/>
      </x:c>
      <x:c r="N92" s="110" t="str">
        <x:f t="shared" si="458"/>
      </x:c>
      <x:c r="O92" s="110" t="str">
        <x:f t="shared" si="459"/>
      </x:c>
      <x:c r="P92" s="110" t="str">
        <x:f t="shared" si="460"/>
      </x:c>
      <x:c r="Q92" s="110" t="str">
        <x:f t="shared" si="461"/>
      </x:c>
      <x:c r="R92" s="110" t="str">
        <x:f t="shared" si="462"/>
      </x:c>
      <x:c r="S92" s="110" t="str">
        <x:f t="shared" si="463"/>
      </x:c>
      <x:c r="T92" s="110" t="str">
        <x:f t="shared" si="464"/>
      </x:c>
      <x:c r="U92" s="110" t="str">
        <x:f t="shared" si="465"/>
      </x:c>
      <x:c r="V92" s="110" t="str">
        <x:f t="shared" si="466"/>
      </x:c>
      <x:c r="W92" s="110" t="str">
        <x:f t="shared" si="467"/>
      </x:c>
      <x:c r="X92" s="110" t="str">
        <x:f t="shared" si="468"/>
      </x:c>
      <x:c r="Y92" s="110" t="str">
        <x:f t="shared" si="469"/>
      </x:c>
      <x:c r="Z92" s="110" t="str">
        <x:f t="shared" si="470"/>
      </x:c>
      <x:c r="AA92" s="110" t="str">
        <x:f t="shared" si="471"/>
      </x:c>
      <x:c r="AB92" s="110" t="str">
        <x:f t="shared" si="472"/>
      </x:c>
      <x:c r="AC92" s="110" t="str">
        <x:f t="shared" si="473"/>
      </x:c>
      <x:c r="AD92" s="110" t="str">
        <x:f t="shared" si="474"/>
      </x:c>
      <x:c r="AE92" s="110" t="str">
        <x:f t="shared" si="475"/>
      </x:c>
      <x:c r="AF92" s="110" t="str">
        <x:f t="shared" si="476"/>
      </x:c>
      <x:c r="AG92" s="110" t="str">
        <x:f t="shared" si="477"/>
      </x:c>
      <x:c r="AH92" s="110" t="str">
        <x:f t="shared" si="478"/>
      </x:c>
      <x:c r="AI92" s="110" t="str">
        <x:f t="shared" si="479"/>
      </x:c>
      <x:c r="AJ92" s="110" t="str">
        <x:f t="shared" si="480"/>
      </x:c>
      <x:c r="AK92" s="110" t="str">
        <x:f t="shared" si="481"/>
      </x:c>
      <x:c r="AL92" s="110" t="str">
        <x:f t="shared" si="482"/>
      </x:c>
      <x:c r="AM92" s="110" t="str">
        <x:f t="shared" si="483"/>
      </x:c>
      <x:c r="AN92" s="110" t="str">
        <x:f t="shared" si="484"/>
      </x:c>
      <x:c r="AO92" s="110" t="str">
        <x:f t="shared" si="485"/>
      </x:c>
      <x:c r="AP92" s="110" t="str">
        <x:f t="shared" si="486"/>
      </x:c>
      <x:c r="AQ92" s="110" t="str">
        <x:f t="shared" si="487"/>
      </x:c>
      <x:c r="AR92" s="110" t="str">
        <x:f t="shared" si="488"/>
      </x:c>
      <x:c r="AS92" s="110" t="str">
        <x:f t="shared" si="489"/>
      </x:c>
      <x:c r="AT92" s="110" t="str">
        <x:f t="shared" si="490"/>
      </x:c>
      <x:c r="AU92" s="110" t="str">
        <x:f t="shared" si="491"/>
      </x:c>
      <x:c r="AV92" s="110" t="str">
        <x:f t="shared" si="492"/>
      </x:c>
      <x:c r="AW92" s="110" t="str">
        <x:f t="shared" si="493"/>
      </x:c>
      <x:c r="AX92" s="110" t="str">
        <x:f t="shared" si="494"/>
      </x:c>
      <x:c r="AY92" s="110" t="str">
        <x:f t="shared" si="495"/>
      </x:c>
      <x:c r="AZ92" s="110" t="str">
        <x:f t="shared" si="496"/>
      </x:c>
      <x:c r="BA92" s="110" t="str">
        <x:f t="shared" si="497"/>
      </x:c>
      <x:c r="BB92" s="110" t="str">
        <x:f t="shared" si="498"/>
      </x:c>
      <x:c r="BC92" s="110" t="str">
        <x:f t="shared" si="499"/>
      </x:c>
      <x:c r="BD92" s="110" t="str">
        <x:f t="shared" si="500"/>
      </x:c>
      <x:c r="BE92" s="110" t="str">
        <x:f t="shared" si="501"/>
      </x:c>
      <x:c r="BF92" s="110" t="str">
        <x:f t="shared" si="502"/>
      </x:c>
      <x:c r="BG92" s="110" t="str">
        <x:f t="shared" si="503"/>
      </x:c>
      <x:c r="BH92" s="110" t="str">
        <x:f t="shared" si="504"/>
      </x:c>
      <x:c r="BI92" s="110" t="str">
        <x:f t="shared" si="505"/>
      </x:c>
      <x:c r="BJ92" s="110" t="str">
        <x:f t="shared" si="506"/>
      </x:c>
      <x:c r="BK92" s="110" t="str">
        <x:f t="shared" si="507"/>
      </x:c>
      <x:c r="BL92" s="110" t="str">
        <x:f t="shared" si="508"/>
      </x:c>
      <x:c r="BM92" s="110" t="str">
        <x:f t="shared" si="509"/>
      </x:c>
      <x:c r="BN92" s="110" t="str">
        <x:f t="shared" si="510"/>
      </x:c>
      <x:c r="BO92" s="110" t="str">
        <x:f t="shared" si="511"/>
      </x:c>
      <x:c r="BP92" s="110" t="str">
        <x:f t="shared" si="512"/>
      </x:c>
      <x:c r="BQ92" s="110" t="str">
        <x:f t="shared" si="513"/>
      </x:c>
      <x:c r="BR92" s="110" t="str">
        <x:f t="shared" si="514"/>
      </x:c>
      <x:c r="BS92" s="110" t="str">
        <x:f t="shared" si="515"/>
      </x:c>
      <x:c r="BT92" s="110" t="str">
        <x:f t="shared" si="516"/>
      </x:c>
      <x:c r="BU92" s="110" t="str">
        <x:f t="shared" si="517"/>
      </x:c>
      <x:c r="BV92" s="110" t="str">
        <x:f t="shared" si="518"/>
      </x:c>
      <x:c r="BW92" s="110" t="str">
        <x:f t="shared" si="519"/>
      </x:c>
      <x:c r="BX92" s="110" t="str">
        <x:f t="shared" si="520"/>
      </x:c>
      <x:c r="BY92" s="110" t="str">
        <x:f t="shared" si="521"/>
      </x:c>
      <x:c r="BZ92" s="110" t="str">
        <x:f t="shared" si="522"/>
      </x:c>
      <x:c r="CA92" s="110" t="str">
        <x:f t="shared" si="523"/>
      </x:c>
      <x:c r="CB92" s="110" t="str">
        <x:f t="shared" si="524"/>
      </x:c>
      <x:c r="CC92" s="110" t="str">
        <x:f t="shared" si="525"/>
      </x:c>
      <x:c r="CD92" s="110" t="str">
        <x:f t="shared" si="526"/>
      </x:c>
      <x:c r="CE92" s="110" t="str">
        <x:f t="shared" si="527"/>
      </x:c>
      <x:c r="CF92" s="110" t="str">
        <x:f t="shared" si="528"/>
      </x:c>
      <x:c r="CG92" s="110" t="str">
        <x:f t="shared" si="529"/>
      </x:c>
      <x:c r="CH92" s="110" t="str">
        <x:f t="shared" si="530"/>
      </x:c>
      <x:c r="CI92" s="110" t="str">
        <x:f t="shared" si="531"/>
      </x:c>
      <x:c r="CJ92" s="110" t="str">
        <x:f t="shared" si="532"/>
      </x:c>
      <x:c r="CK92" s="110">
        <x:f t="shared" si="533"/>
        <x:v>4017.8571428571427</x:v>
      </x:c>
      <x:c r="CL92" s="110">
        <x:f t="shared" si="534"/>
        <x:v>4017.8571428571427</x:v>
      </x:c>
      <x:c r="CM92" s="110">
        <x:f t="shared" si="535"/>
        <x:v>4017.8571428571427</x:v>
      </x:c>
      <x:c r="CN92" s="110">
        <x:f t="shared" si="536"/>
        <x:v>4017.8571428571427</x:v>
      </x:c>
      <x:c r="CO92" s="110">
        <x:f t="shared" si="537"/>
        <x:v>4017.8571428571427</x:v>
      </x:c>
      <x:c r="CP92" s="110">
        <x:f t="shared" si="538"/>
        <x:v>4017.8571428571427</x:v>
      </x:c>
      <x:c r="CQ92" s="110">
        <x:f t="shared" si="539"/>
        <x:v>4017.8571428571427</x:v>
      </x:c>
      <x:c r="CR92" s="110">
        <x:f t="shared" si="540"/>
        <x:v>4017.8571428571427</x:v>
      </x:c>
      <x:c r="CS92" s="110">
        <x:f t="shared" si="541"/>
        <x:v>4017.8571428571427</x:v>
      </x:c>
      <x:c r="CT92" s="110">
        <x:f t="shared" si="542"/>
        <x:v>4017.8571428571427</x:v>
      </x:c>
      <x:c r="CU92" s="110">
        <x:f t="shared" si="543"/>
        <x:v>4017.8571428571427</x:v>
      </x:c>
      <x:c r="CV92" s="110">
        <x:f t="shared" si="544"/>
        <x:v>4017.8571428571427</x:v>
      </x:c>
      <x:c r="CW92" s="110">
        <x:f t="shared" si="545"/>
        <x:v>4017.8571428571427</x:v>
      </x:c>
      <x:c r="CX92" s="110">
        <x:f t="shared" si="546"/>
        <x:v>4017.8571428571427</x:v>
      </x:c>
      <x:c r="CY92" s="110" t="str">
        <x:f t="shared" si="547"/>
      </x:c>
      <x:c r="CZ92" s="110" t="str">
        <x:f t="shared" si="548"/>
      </x:c>
      <x:c r="DA92" s="110" t="str">
        <x:f t="shared" si="549"/>
      </x:c>
      <x:c r="DB92" s="110" t="str">
        <x:f t="shared" si="550"/>
      </x:c>
      <x:c r="DC92" s="110" t="str">
        <x:f t="shared" si="551"/>
      </x:c>
      <x:c r="DD92" s="110" t="str">
        <x:f t="shared" si="552"/>
      </x:c>
      <x:c r="DE92" s="110" t="str">
        <x:f t="shared" si="553"/>
      </x:c>
      <x:c r="DF92" s="110" t="str">
        <x:f t="shared" si="554"/>
      </x:c>
      <x:c r="DG92" s="110" t="str">
        <x:f t="shared" si="555"/>
      </x:c>
      <x:c r="DH92" s="110" t="str">
        <x:f t="shared" si="556"/>
      </x:c>
      <x:c r="DI92" s="110" t="str">
        <x:f t="shared" si="557"/>
      </x:c>
      <x:c r="DJ92" s="110" t="str">
        <x:f t="shared" si="558"/>
      </x:c>
      <x:c r="DK92" s="110" t="str">
        <x:f t="shared" si="559"/>
      </x:c>
      <x:c r="DL92" s="110" t="str">
        <x:f t="shared" si="560"/>
      </x:c>
      <x:c r="DM92" s="110" t="str">
        <x:f t="shared" si="561"/>
      </x:c>
      <x:c r="DN92" s="110" t="str">
        <x:f t="shared" si="562"/>
      </x:c>
      <x:c r="DO92" s="110" t="str">
        <x:f t="shared" si="563"/>
      </x:c>
      <x:c r="DP92" s="110" t="str">
        <x:f t="shared" si="564"/>
      </x:c>
      <x:c r="DQ92" s="110" t="str">
        <x:f t="shared" si="565"/>
      </x:c>
      <x:c r="DR92" s="110" t="str">
        <x:f t="shared" si="566"/>
      </x:c>
      <x:c r="DS92" s="110" t="str">
        <x:f t="shared" si="567"/>
      </x:c>
      <x:c r="DT92" s="110" t="str">
        <x:f t="shared" si="568"/>
      </x:c>
      <x:c r="DU92" s="110" t="str">
        <x:f t="shared" si="569"/>
      </x:c>
      <x:c r="DV92" s="110" t="str">
        <x:f t="shared" si="570"/>
      </x:c>
      <x:c r="DW92" s="110" t="str">
        <x:f t="shared" si="571"/>
      </x:c>
      <x:c r="DX92" s="110" t="str">
        <x:f t="shared" si="572"/>
      </x:c>
      <x:c r="DY92" s="110" t="str">
        <x:f t="shared" si="573"/>
      </x:c>
      <x:c r="DZ92" s="110" t="str">
        <x:f t="shared" si="574"/>
      </x:c>
      <x:c r="EA92" s="110" t="str">
        <x:f t="shared" si="575"/>
      </x:c>
      <x:c r="EB92" s="110" t="str">
        <x:f t="shared" si="576"/>
      </x:c>
      <x:c r="EC92" s="110" t="str">
        <x:f t="shared" si="577"/>
      </x:c>
      <x:c r="ED92" s="110" t="str">
        <x:f t="shared" si="578"/>
      </x:c>
      <x:c r="EE92" s="110" t="str">
        <x:f t="shared" si="579"/>
      </x:c>
      <x:c r="EF92" s="110" t="str">
        <x:f t="shared" si="580"/>
      </x:c>
      <x:c r="EG92" s="110" t="str">
        <x:f t="shared" si="581"/>
      </x:c>
      <x:c r="EH92" s="110" t="str">
        <x:f t="shared" si="582"/>
      </x:c>
      <x:c r="EI92" s="110" t="str">
        <x:f t="shared" si="583"/>
      </x:c>
      <x:c r="EJ92" s="110" t="str">
        <x:f t="shared" si="584"/>
      </x:c>
      <x:c r="EK92" s="110" t="str">
        <x:f t="shared" si="585"/>
      </x:c>
      <x:c r="EL92" s="110" t="str">
        <x:f t="shared" si="586"/>
      </x:c>
      <x:c r="EM92" s="110" t="str">
        <x:f t="shared" si="587"/>
      </x:c>
      <x:c r="EN92" s="110" t="str">
        <x:f t="shared" si="588"/>
      </x:c>
      <x:c r="EO92" s="110" t="str">
        <x:f t="shared" si="589"/>
      </x:c>
      <x:c r="EP92" s="110" t="str">
        <x:f t="shared" si="590"/>
      </x:c>
      <x:c r="EQ92" s="110" t="str">
        <x:f t="shared" si="591"/>
      </x:c>
      <x:c r="ER92" s="110" t="str">
        <x:f t="shared" si="592"/>
      </x:c>
      <x:c r="ES92" s="110" t="str">
        <x:f t="shared" si="593"/>
      </x:c>
      <x:c r="ET92" s="110" t="str">
        <x:f t="shared" si="594"/>
      </x:c>
      <x:c r="EU92" s="110" t="str">
        <x:f t="shared" si="595"/>
      </x:c>
      <x:c r="EV92" s="110" t="str">
        <x:f t="shared" si="596"/>
      </x:c>
      <x:c r="EW92" s="110" t="str">
        <x:f t="shared" si="597"/>
      </x:c>
      <x:c r="EX92" s="110" t="str">
        <x:f t="shared" si="598"/>
      </x:c>
      <x:c r="EY92" s="110" t="str">
        <x:f t="shared" si="599"/>
      </x:c>
      <x:c r="EZ92" s="110" t="str">
        <x:f t="shared" si="600"/>
      </x:c>
      <x:c r="FA92" s="110" t="str">
        <x:f t="shared" si="601"/>
      </x:c>
      <x:c r="FB92" t="n">
        <x:f>'07_Presupuesto'!J87-'14_Parametros'!$B$5+1</x:f>
        <x:v>82</x:v>
      </x:c>
      <x:c r="FC92" t="n">
        <x:f>'07_Presupuesto'!K87-'14_Parametros'!$B$5+1</x:f>
        <x:v>95</x:v>
      </x:c>
      <x:c r="FD92">
        <x:f t="shared" si="602"/>
        <x:v>14</x:v>
      </x:c>
    </x:row>
    <x:row r="93" ht="21" customHeight="1">
      <x:c r="B93" t="str">
        <x:f>'07A_Ppto_Comparado'!K91</x:f>
        <x:v>C.1.4.7/c)</x:v>
      </x:c>
      <x:c r="C93" t="str">
        <x:f>'07A_Ppto_Comparado'!L91</x:f>
        <x:v>Equipo Cielo sobrepuestos</x:v>
      </x:c>
      <x:c r="D93" t="str">
        <x:f>'07A_Ppto_Comparado'!M91</x:f>
        <x:v>UNI</x:v>
      </x:c>
      <x:c r="E93" s="90" t="n">
        <x:f>'07A_Ppto_Comparado'!N91</x:f>
        <x:v>7</x:v>
      </x:c>
      <x:c r="F93" s="90" t="n">
        <x:f>'07A_Ppto_Comparado'!O91</x:f>
        <x:v>61249.99999999999</x:v>
      </x:c>
      <x:c r="G93" s="90" t="n">
        <x:f>'07A_Ppto_Comparado'!P91</x:f>
        <x:v>428749.99999999994</x:v>
      </x:c>
      <x:c r="H93" s="90" t="str">
        <x:f t="shared" si="452"/>
      </x:c>
      <x:c r="I93" s="90" t="str">
        <x:f t="shared" si="453"/>
      </x:c>
      <x:c r="J93" s="90" t="str">
        <x:f t="shared" si="454"/>
      </x:c>
      <x:c r="K93" s="90" t="str">
        <x:f t="shared" si="455"/>
      </x:c>
      <x:c r="L93" s="90" t="str">
        <x:f t="shared" si="456"/>
      </x:c>
      <x:c r="M93" s="90" t="str">
        <x:f t="shared" si="457"/>
      </x:c>
      <x:c r="N93" s="90" t="str">
        <x:f t="shared" si="458"/>
      </x:c>
      <x:c r="O93" s="90" t="str">
        <x:f t="shared" si="459"/>
      </x:c>
      <x:c r="P93" s="90" t="str">
        <x:f t="shared" si="460"/>
      </x:c>
      <x:c r="Q93" s="90" t="str">
        <x:f t="shared" si="461"/>
      </x:c>
      <x:c r="R93" s="90" t="str">
        <x:f t="shared" si="462"/>
      </x:c>
      <x:c r="S93" s="90" t="str">
        <x:f t="shared" si="463"/>
      </x:c>
      <x:c r="T93" s="90" t="str">
        <x:f t="shared" si="464"/>
      </x:c>
      <x:c r="U93" s="90" t="str">
        <x:f t="shared" si="465"/>
      </x:c>
      <x:c r="V93" s="90" t="str">
        <x:f t="shared" si="466"/>
      </x:c>
      <x:c r="W93" s="90" t="str">
        <x:f t="shared" si="467"/>
      </x:c>
      <x:c r="X93" s="90" t="str">
        <x:f t="shared" si="468"/>
      </x:c>
      <x:c r="Y93" s="90" t="str">
        <x:f t="shared" si="469"/>
      </x:c>
      <x:c r="Z93" s="90" t="str">
        <x:f t="shared" si="470"/>
      </x:c>
      <x:c r="AA93" s="90" t="str">
        <x:f t="shared" si="471"/>
      </x:c>
      <x:c r="AB93" s="90" t="str">
        <x:f t="shared" si="472"/>
      </x:c>
      <x:c r="AC93" s="90" t="str">
        <x:f t="shared" si="473"/>
      </x:c>
      <x:c r="AD93" s="90" t="str">
        <x:f t="shared" si="474"/>
      </x:c>
      <x:c r="AE93" s="90" t="str">
        <x:f t="shared" si="475"/>
      </x:c>
      <x:c r="AF93" s="90" t="str">
        <x:f t="shared" si="476"/>
      </x:c>
      <x:c r="AG93" s="90" t="str">
        <x:f t="shared" si="477"/>
      </x:c>
      <x:c r="AH93" s="90" t="str">
        <x:f t="shared" si="478"/>
      </x:c>
      <x:c r="AI93" s="90" t="str">
        <x:f t="shared" si="479"/>
      </x:c>
      <x:c r="AJ93" s="90" t="str">
        <x:f t="shared" si="480"/>
      </x:c>
      <x:c r="AK93" s="90" t="str">
        <x:f t="shared" si="481"/>
      </x:c>
      <x:c r="AL93" s="90" t="str">
        <x:f t="shared" si="482"/>
      </x:c>
      <x:c r="AM93" s="90" t="str">
        <x:f t="shared" si="483"/>
      </x:c>
      <x:c r="AN93" s="90" t="str">
        <x:f t="shared" si="484"/>
      </x:c>
      <x:c r="AO93" s="90" t="str">
        <x:f t="shared" si="485"/>
      </x:c>
      <x:c r="AP93" s="90" t="str">
        <x:f t="shared" si="486"/>
      </x:c>
      <x:c r="AQ93" s="90" t="str">
        <x:f t="shared" si="487"/>
      </x:c>
      <x:c r="AR93" s="90" t="str">
        <x:f t="shared" si="488"/>
      </x:c>
      <x:c r="AS93" s="90" t="str">
        <x:f t="shared" si="489"/>
      </x:c>
      <x:c r="AT93" s="90" t="str">
        <x:f t="shared" si="490"/>
      </x:c>
      <x:c r="AU93" s="90" t="str">
        <x:f t="shared" si="491"/>
      </x:c>
      <x:c r="AV93" s="90" t="str">
        <x:f t="shared" si="492"/>
      </x:c>
      <x:c r="AW93" s="90" t="str">
        <x:f t="shared" si="493"/>
      </x:c>
      <x:c r="AX93" s="90" t="str">
        <x:f t="shared" si="494"/>
      </x:c>
      <x:c r="AY93" s="90" t="str">
        <x:f t="shared" si="495"/>
      </x:c>
      <x:c r="AZ93" s="90" t="str">
        <x:f t="shared" si="496"/>
      </x:c>
      <x:c r="BA93" s="90" t="str">
        <x:f t="shared" si="497"/>
      </x:c>
      <x:c r="BB93" s="90" t="str">
        <x:f t="shared" si="498"/>
      </x:c>
      <x:c r="BC93" s="90" t="str">
        <x:f t="shared" si="499"/>
      </x:c>
      <x:c r="BD93" s="90" t="str">
        <x:f t="shared" si="500"/>
      </x:c>
      <x:c r="BE93" s="90" t="str">
        <x:f t="shared" si="501"/>
      </x:c>
      <x:c r="BF93" s="90" t="str">
        <x:f t="shared" si="502"/>
      </x:c>
      <x:c r="BG93" s="90" t="str">
        <x:f t="shared" si="503"/>
      </x:c>
      <x:c r="BH93" s="90" t="str">
        <x:f t="shared" si="504"/>
      </x:c>
      <x:c r="BI93" s="90" t="str">
        <x:f t="shared" si="505"/>
      </x:c>
      <x:c r="BJ93" s="90" t="str">
        <x:f t="shared" si="506"/>
      </x:c>
      <x:c r="BK93" s="90" t="str">
        <x:f t="shared" si="507"/>
      </x:c>
      <x:c r="BL93" s="90" t="str">
        <x:f t="shared" si="508"/>
      </x:c>
      <x:c r="BM93" s="90" t="str">
        <x:f t="shared" si="509"/>
      </x:c>
      <x:c r="BN93" s="90" t="str">
        <x:f t="shared" si="510"/>
      </x:c>
      <x:c r="BO93" s="90" t="str">
        <x:f t="shared" si="511"/>
      </x:c>
      <x:c r="BP93" s="90" t="str">
        <x:f t="shared" si="512"/>
      </x:c>
      <x:c r="BQ93" s="90" t="str">
        <x:f t="shared" si="513"/>
      </x:c>
      <x:c r="BR93" s="90" t="str">
        <x:f t="shared" si="514"/>
      </x:c>
      <x:c r="BS93" s="90" t="str">
        <x:f t="shared" si="515"/>
      </x:c>
      <x:c r="BT93" s="90" t="str">
        <x:f t="shared" si="516"/>
      </x:c>
      <x:c r="BU93" s="90" t="str">
        <x:f t="shared" si="517"/>
      </x:c>
      <x:c r="BV93" s="90" t="str">
        <x:f t="shared" si="518"/>
      </x:c>
      <x:c r="BW93" s="90" t="str">
        <x:f t="shared" si="519"/>
      </x:c>
      <x:c r="BX93" s="90" t="str">
        <x:f t="shared" si="520"/>
      </x:c>
      <x:c r="BY93" s="90" t="str">
        <x:f t="shared" si="521"/>
      </x:c>
      <x:c r="BZ93" s="90" t="str">
        <x:f t="shared" si="522"/>
      </x:c>
      <x:c r="CA93" s="90" t="str">
        <x:f t="shared" si="523"/>
      </x:c>
      <x:c r="CB93" s="90" t="str">
        <x:f t="shared" si="524"/>
      </x:c>
      <x:c r="CC93" s="90" t="str">
        <x:f t="shared" si="525"/>
      </x:c>
      <x:c r="CD93" s="90" t="str">
        <x:f t="shared" si="526"/>
      </x:c>
      <x:c r="CE93" s="90" t="str">
        <x:f t="shared" si="527"/>
      </x:c>
      <x:c r="CF93" s="90" t="str">
        <x:f t="shared" si="528"/>
      </x:c>
      <x:c r="CG93" s="90" t="str">
        <x:f t="shared" si="529"/>
      </x:c>
      <x:c r="CH93" s="90" t="str">
        <x:f t="shared" si="530"/>
      </x:c>
      <x:c r="CI93" s="90" t="str">
        <x:f t="shared" si="531"/>
      </x:c>
      <x:c r="CJ93" s="90" t="str">
        <x:f t="shared" si="532"/>
      </x:c>
      <x:c r="CK93" s="90">
        <x:f t="shared" si="533"/>
        <x:v>30624.999999999996</x:v>
      </x:c>
      <x:c r="CL93" s="90">
        <x:f t="shared" si="534"/>
        <x:v>30624.999999999996</x:v>
      </x:c>
      <x:c r="CM93" s="90">
        <x:f t="shared" si="535"/>
        <x:v>30624.999999999996</x:v>
      </x:c>
      <x:c r="CN93" s="90">
        <x:f t="shared" si="536"/>
        <x:v>30624.999999999996</x:v>
      </x:c>
      <x:c r="CO93" s="90">
        <x:f t="shared" si="537"/>
        <x:v>30624.999999999996</x:v>
      </x:c>
      <x:c r="CP93" s="90">
        <x:f t="shared" si="538"/>
        <x:v>30624.999999999996</x:v>
      </x:c>
      <x:c r="CQ93" s="90">
        <x:f t="shared" si="539"/>
        <x:v>30624.999999999996</x:v>
      </x:c>
      <x:c r="CR93" s="90">
        <x:f t="shared" si="540"/>
        <x:v>30624.999999999996</x:v>
      </x:c>
      <x:c r="CS93" s="90">
        <x:f t="shared" si="541"/>
        <x:v>30624.999999999996</x:v>
      </x:c>
      <x:c r="CT93" s="90">
        <x:f t="shared" si="542"/>
        <x:v>30624.999999999996</x:v>
      </x:c>
      <x:c r="CU93" s="90">
        <x:f t="shared" si="543"/>
        <x:v>30624.999999999996</x:v>
      </x:c>
      <x:c r="CV93" s="90">
        <x:f t="shared" si="544"/>
        <x:v>30624.999999999996</x:v>
      </x:c>
      <x:c r="CW93" s="90">
        <x:f t="shared" si="545"/>
        <x:v>30624.999999999996</x:v>
      </x:c>
      <x:c r="CX93" s="90">
        <x:f t="shared" si="546"/>
        <x:v>30624.999999999996</x:v>
      </x:c>
      <x:c r="CY93" s="90" t="str">
        <x:f t="shared" si="547"/>
      </x:c>
      <x:c r="CZ93" s="90" t="str">
        <x:f t="shared" si="548"/>
      </x:c>
      <x:c r="DA93" s="90" t="str">
        <x:f t="shared" si="549"/>
      </x:c>
      <x:c r="DB93" s="90" t="str">
        <x:f t="shared" si="550"/>
      </x:c>
      <x:c r="DC93" s="90" t="str">
        <x:f t="shared" si="551"/>
      </x:c>
      <x:c r="DD93" s="90" t="str">
        <x:f t="shared" si="552"/>
      </x:c>
      <x:c r="DE93" s="90" t="str">
        <x:f t="shared" si="553"/>
      </x:c>
      <x:c r="DF93" s="90" t="str">
        <x:f t="shared" si="554"/>
      </x:c>
      <x:c r="DG93" s="90" t="str">
        <x:f t="shared" si="555"/>
      </x:c>
      <x:c r="DH93" s="90" t="str">
        <x:f t="shared" si="556"/>
      </x:c>
      <x:c r="DI93" s="90" t="str">
        <x:f t="shared" si="557"/>
      </x:c>
      <x:c r="DJ93" s="90" t="str">
        <x:f t="shared" si="558"/>
      </x:c>
      <x:c r="DK93" s="90" t="str">
        <x:f t="shared" si="559"/>
      </x:c>
      <x:c r="DL93" s="90" t="str">
        <x:f t="shared" si="560"/>
      </x:c>
      <x:c r="DM93" s="90" t="str">
        <x:f t="shared" si="561"/>
      </x:c>
      <x:c r="DN93" s="90" t="str">
        <x:f t="shared" si="562"/>
      </x:c>
      <x:c r="DO93" s="90" t="str">
        <x:f t="shared" si="563"/>
      </x:c>
      <x:c r="DP93" s="90" t="str">
        <x:f t="shared" si="564"/>
      </x:c>
      <x:c r="DQ93" s="90" t="str">
        <x:f t="shared" si="565"/>
      </x:c>
      <x:c r="DR93" s="90" t="str">
        <x:f t="shared" si="566"/>
      </x:c>
      <x:c r="DS93" s="90" t="str">
        <x:f t="shared" si="567"/>
      </x:c>
      <x:c r="DT93" s="90" t="str">
        <x:f t="shared" si="568"/>
      </x:c>
      <x:c r="DU93" s="90" t="str">
        <x:f t="shared" si="569"/>
      </x:c>
      <x:c r="DV93" s="90" t="str">
        <x:f t="shared" si="570"/>
      </x:c>
      <x:c r="DW93" s="90" t="str">
        <x:f t="shared" si="571"/>
      </x:c>
      <x:c r="DX93" s="90" t="str">
        <x:f t="shared" si="572"/>
      </x:c>
      <x:c r="DY93" s="90" t="str">
        <x:f t="shared" si="573"/>
      </x:c>
      <x:c r="DZ93" s="90" t="str">
        <x:f t="shared" si="574"/>
      </x:c>
      <x:c r="EA93" s="90" t="str">
        <x:f t="shared" si="575"/>
      </x:c>
      <x:c r="EB93" s="90" t="str">
        <x:f t="shared" si="576"/>
      </x:c>
      <x:c r="EC93" s="90" t="str">
        <x:f t="shared" si="577"/>
      </x:c>
      <x:c r="ED93" s="90" t="str">
        <x:f t="shared" si="578"/>
      </x:c>
      <x:c r="EE93" s="90" t="str">
        <x:f t="shared" si="579"/>
      </x:c>
      <x:c r="EF93" s="90" t="str">
        <x:f t="shared" si="580"/>
      </x:c>
      <x:c r="EG93" s="90" t="str">
        <x:f t="shared" si="581"/>
      </x:c>
      <x:c r="EH93" s="90" t="str">
        <x:f t="shared" si="582"/>
      </x:c>
      <x:c r="EI93" s="90" t="str">
        <x:f t="shared" si="583"/>
      </x:c>
      <x:c r="EJ93" s="90" t="str">
        <x:f t="shared" si="584"/>
      </x:c>
      <x:c r="EK93" s="90" t="str">
        <x:f t="shared" si="585"/>
      </x:c>
      <x:c r="EL93" s="90" t="str">
        <x:f t="shared" si="586"/>
      </x:c>
      <x:c r="EM93" s="90" t="str">
        <x:f t="shared" si="587"/>
      </x:c>
      <x:c r="EN93" s="90" t="str">
        <x:f t="shared" si="588"/>
      </x:c>
      <x:c r="EO93" s="90" t="str">
        <x:f t="shared" si="589"/>
      </x:c>
      <x:c r="EP93" s="90" t="str">
        <x:f t="shared" si="590"/>
      </x:c>
      <x:c r="EQ93" s="90" t="str">
        <x:f t="shared" si="591"/>
      </x:c>
      <x:c r="ER93" s="90" t="str">
        <x:f t="shared" si="592"/>
      </x:c>
      <x:c r="ES93" s="90" t="str">
        <x:f t="shared" si="593"/>
      </x:c>
      <x:c r="ET93" s="90" t="str">
        <x:f t="shared" si="594"/>
      </x:c>
      <x:c r="EU93" s="90" t="str">
        <x:f t="shared" si="595"/>
      </x:c>
      <x:c r="EV93" s="90" t="str">
        <x:f t="shared" si="596"/>
      </x:c>
      <x:c r="EW93" s="90" t="str">
        <x:f t="shared" si="597"/>
      </x:c>
      <x:c r="EX93" s="90" t="str">
        <x:f t="shared" si="598"/>
      </x:c>
      <x:c r="EY93" s="90" t="str">
        <x:f t="shared" si="599"/>
      </x:c>
      <x:c r="EZ93" s="90" t="str">
        <x:f t="shared" si="600"/>
      </x:c>
      <x:c r="FA93" s="90" t="str">
        <x:f t="shared" si="601"/>
      </x:c>
      <x:c r="FB93" t="n">
        <x:f>'07_Presupuesto'!J88-'14_Parametros'!$B$5+1</x:f>
        <x:v>82</x:v>
      </x:c>
      <x:c r="FC93" t="n">
        <x:f>'07_Presupuesto'!K88-'14_Parametros'!$B$5+1</x:f>
        <x:v>95</x:v>
      </x:c>
      <x:c r="FD93">
        <x:f t="shared" si="602"/>
        <x:v>14</x:v>
      </x:c>
    </x:row>
    <x:row r="94" ht="21" customHeight="1">
      <x:c r="B94" s="109" t="str">
        <x:f>'07A_Ppto_Comparado'!K92</x:f>
        <x:v>C.1.4.7/d)</x:v>
      </x:c>
      <x:c r="C94" s="109" t="str">
        <x:f>'07A_Ppto_Comparado'!L92</x:f>
        <x:v>Equipo Exteriores</x:v>
      </x:c>
      <x:c r="D94" s="109" t="str">
        <x:f>'07A_Ppto_Comparado'!M92</x:f>
        <x:v>UNI</x:v>
      </x:c>
      <x:c r="E94" s="110" t="n">
        <x:f>'07A_Ppto_Comparado'!N92</x:f>
        <x:v>6</x:v>
      </x:c>
      <x:c r="F94" s="110" t="n">
        <x:f>'07A_Ppto_Comparado'!O92</x:f>
        <x:v>53750</x:v>
      </x:c>
      <x:c r="G94" s="110" t="n">
        <x:f>'07A_Ppto_Comparado'!P92</x:f>
        <x:v>322500</x:v>
      </x:c>
      <x:c r="H94" s="110" t="str">
        <x:f t="shared" si="452"/>
      </x:c>
      <x:c r="I94" s="110" t="str">
        <x:f t="shared" si="453"/>
      </x:c>
      <x:c r="J94" s="110" t="str">
        <x:f t="shared" si="454"/>
      </x:c>
      <x:c r="K94" s="110" t="str">
        <x:f t="shared" si="455"/>
      </x:c>
      <x:c r="L94" s="110" t="str">
        <x:f t="shared" si="456"/>
      </x:c>
      <x:c r="M94" s="110" t="str">
        <x:f t="shared" si="457"/>
      </x:c>
      <x:c r="N94" s="110" t="str">
        <x:f t="shared" si="458"/>
      </x:c>
      <x:c r="O94" s="110" t="str">
        <x:f t="shared" si="459"/>
      </x:c>
      <x:c r="P94" s="110" t="str">
        <x:f t="shared" si="460"/>
      </x:c>
      <x:c r="Q94" s="110" t="str">
        <x:f t="shared" si="461"/>
      </x:c>
      <x:c r="R94" s="110" t="str">
        <x:f t="shared" si="462"/>
      </x:c>
      <x:c r="S94" s="110" t="str">
        <x:f t="shared" si="463"/>
      </x:c>
      <x:c r="T94" s="110" t="str">
        <x:f t="shared" si="464"/>
      </x:c>
      <x:c r="U94" s="110" t="str">
        <x:f t="shared" si="465"/>
      </x:c>
      <x:c r="V94" s="110" t="str">
        <x:f t="shared" si="466"/>
      </x:c>
      <x:c r="W94" s="110" t="str">
        <x:f t="shared" si="467"/>
      </x:c>
      <x:c r="X94" s="110" t="str">
        <x:f t="shared" si="468"/>
      </x:c>
      <x:c r="Y94" s="110" t="str">
        <x:f t="shared" si="469"/>
      </x:c>
      <x:c r="Z94" s="110" t="str">
        <x:f t="shared" si="470"/>
      </x:c>
      <x:c r="AA94" s="110" t="str">
        <x:f t="shared" si="471"/>
      </x:c>
      <x:c r="AB94" s="110" t="str">
        <x:f t="shared" si="472"/>
      </x:c>
      <x:c r="AC94" s="110" t="str">
        <x:f t="shared" si="473"/>
      </x:c>
      <x:c r="AD94" s="110" t="str">
        <x:f t="shared" si="474"/>
      </x:c>
      <x:c r="AE94" s="110" t="str">
        <x:f t="shared" si="475"/>
      </x:c>
      <x:c r="AF94" s="110" t="str">
        <x:f t="shared" si="476"/>
      </x:c>
      <x:c r="AG94" s="110" t="str">
        <x:f t="shared" si="477"/>
      </x:c>
      <x:c r="AH94" s="110" t="str">
        <x:f t="shared" si="478"/>
      </x:c>
      <x:c r="AI94" s="110" t="str">
        <x:f t="shared" si="479"/>
      </x:c>
      <x:c r="AJ94" s="110" t="str">
        <x:f t="shared" si="480"/>
      </x:c>
      <x:c r="AK94" s="110" t="str">
        <x:f t="shared" si="481"/>
      </x:c>
      <x:c r="AL94" s="110" t="str">
        <x:f t="shared" si="482"/>
      </x:c>
      <x:c r="AM94" s="110" t="str">
        <x:f t="shared" si="483"/>
      </x:c>
      <x:c r="AN94" s="110" t="str">
        <x:f t="shared" si="484"/>
      </x:c>
      <x:c r="AO94" s="110" t="str">
        <x:f t="shared" si="485"/>
      </x:c>
      <x:c r="AP94" s="110" t="str">
        <x:f t="shared" si="486"/>
      </x:c>
      <x:c r="AQ94" s="110" t="str">
        <x:f t="shared" si="487"/>
      </x:c>
      <x:c r="AR94" s="110" t="str">
        <x:f t="shared" si="488"/>
      </x:c>
      <x:c r="AS94" s="110" t="str">
        <x:f t="shared" si="489"/>
      </x:c>
      <x:c r="AT94" s="110" t="str">
        <x:f t="shared" si="490"/>
      </x:c>
      <x:c r="AU94" s="110" t="str">
        <x:f t="shared" si="491"/>
      </x:c>
      <x:c r="AV94" s="110" t="str">
        <x:f t="shared" si="492"/>
      </x:c>
      <x:c r="AW94" s="110" t="str">
        <x:f t="shared" si="493"/>
      </x:c>
      <x:c r="AX94" s="110" t="str">
        <x:f t="shared" si="494"/>
      </x:c>
      <x:c r="AY94" s="110" t="str">
        <x:f t="shared" si="495"/>
      </x:c>
      <x:c r="AZ94" s="110" t="str">
        <x:f t="shared" si="496"/>
      </x:c>
      <x:c r="BA94" s="110" t="str">
        <x:f t="shared" si="497"/>
      </x:c>
      <x:c r="BB94" s="110" t="str">
        <x:f t="shared" si="498"/>
      </x:c>
      <x:c r="BC94" s="110" t="str">
        <x:f t="shared" si="499"/>
      </x:c>
      <x:c r="BD94" s="110" t="str">
        <x:f t="shared" si="500"/>
      </x:c>
      <x:c r="BE94" s="110" t="str">
        <x:f t="shared" si="501"/>
      </x:c>
      <x:c r="BF94" s="110" t="str">
        <x:f t="shared" si="502"/>
      </x:c>
      <x:c r="BG94" s="110" t="str">
        <x:f t="shared" si="503"/>
      </x:c>
      <x:c r="BH94" s="110" t="str">
        <x:f t="shared" si="504"/>
      </x:c>
      <x:c r="BI94" s="110" t="str">
        <x:f t="shared" si="505"/>
      </x:c>
      <x:c r="BJ94" s="110" t="str">
        <x:f t="shared" si="506"/>
      </x:c>
      <x:c r="BK94" s="110" t="str">
        <x:f t="shared" si="507"/>
      </x:c>
      <x:c r="BL94" s="110" t="str">
        <x:f t="shared" si="508"/>
      </x:c>
      <x:c r="BM94" s="110" t="str">
        <x:f t="shared" si="509"/>
      </x:c>
      <x:c r="BN94" s="110" t="str">
        <x:f t="shared" si="510"/>
      </x:c>
      <x:c r="BO94" s="110" t="str">
        <x:f t="shared" si="511"/>
      </x:c>
      <x:c r="BP94" s="110" t="str">
        <x:f t="shared" si="512"/>
      </x:c>
      <x:c r="BQ94" s="110" t="str">
        <x:f t="shared" si="513"/>
      </x:c>
      <x:c r="BR94" s="110" t="str">
        <x:f t="shared" si="514"/>
      </x:c>
      <x:c r="BS94" s="110" t="str">
        <x:f t="shared" si="515"/>
      </x:c>
      <x:c r="BT94" s="110" t="str">
        <x:f t="shared" si="516"/>
      </x:c>
      <x:c r="BU94" s="110" t="str">
        <x:f t="shared" si="517"/>
      </x:c>
      <x:c r="BV94" s="110" t="str">
        <x:f t="shared" si="518"/>
      </x:c>
      <x:c r="BW94" s="110" t="str">
        <x:f t="shared" si="519"/>
      </x:c>
      <x:c r="BX94" s="110" t="str">
        <x:f t="shared" si="520"/>
      </x:c>
      <x:c r="BY94" s="110" t="str">
        <x:f t="shared" si="521"/>
      </x:c>
      <x:c r="BZ94" s="110" t="str">
        <x:f t="shared" si="522"/>
      </x:c>
      <x:c r="CA94" s="110" t="str">
        <x:f t="shared" si="523"/>
      </x:c>
      <x:c r="CB94" s="110" t="str">
        <x:f t="shared" si="524"/>
      </x:c>
      <x:c r="CC94" s="110" t="str">
        <x:f t="shared" si="525"/>
      </x:c>
      <x:c r="CD94" s="110" t="str">
        <x:f t="shared" si="526"/>
      </x:c>
      <x:c r="CE94" s="110" t="str">
        <x:f t="shared" si="527"/>
      </x:c>
      <x:c r="CF94" s="110" t="str">
        <x:f t="shared" si="528"/>
      </x:c>
      <x:c r="CG94" s="110" t="str">
        <x:f t="shared" si="529"/>
      </x:c>
      <x:c r="CH94" s="110" t="str">
        <x:f t="shared" si="530"/>
      </x:c>
      <x:c r="CI94" s="110" t="str">
        <x:f t="shared" si="531"/>
      </x:c>
      <x:c r="CJ94" s="110" t="str">
        <x:f t="shared" si="532"/>
      </x:c>
      <x:c r="CK94" s="110">
        <x:f t="shared" si="533"/>
        <x:v>23035.714285714286</x:v>
      </x:c>
      <x:c r="CL94" s="110">
        <x:f t="shared" si="534"/>
        <x:v>23035.714285714286</x:v>
      </x:c>
      <x:c r="CM94" s="110">
        <x:f t="shared" si="535"/>
        <x:v>23035.714285714286</x:v>
      </x:c>
      <x:c r="CN94" s="110">
        <x:f t="shared" si="536"/>
        <x:v>23035.714285714286</x:v>
      </x:c>
      <x:c r="CO94" s="110">
        <x:f t="shared" si="537"/>
        <x:v>23035.714285714286</x:v>
      </x:c>
      <x:c r="CP94" s="110">
        <x:f t="shared" si="538"/>
        <x:v>23035.714285714286</x:v>
      </x:c>
      <x:c r="CQ94" s="110">
        <x:f t="shared" si="539"/>
        <x:v>23035.714285714286</x:v>
      </x:c>
      <x:c r="CR94" s="110">
        <x:f t="shared" si="540"/>
        <x:v>23035.714285714286</x:v>
      </x:c>
      <x:c r="CS94" s="110">
        <x:f t="shared" si="541"/>
        <x:v>23035.714285714286</x:v>
      </x:c>
      <x:c r="CT94" s="110">
        <x:f t="shared" si="542"/>
        <x:v>23035.714285714286</x:v>
      </x:c>
      <x:c r="CU94" s="110">
        <x:f t="shared" si="543"/>
        <x:v>23035.714285714286</x:v>
      </x:c>
      <x:c r="CV94" s="110">
        <x:f t="shared" si="544"/>
        <x:v>23035.714285714286</x:v>
      </x:c>
      <x:c r="CW94" s="110">
        <x:f t="shared" si="545"/>
        <x:v>23035.714285714286</x:v>
      </x:c>
      <x:c r="CX94" s="110">
        <x:f t="shared" si="546"/>
        <x:v>23035.714285714286</x:v>
      </x:c>
      <x:c r="CY94" s="110" t="str">
        <x:f t="shared" si="547"/>
      </x:c>
      <x:c r="CZ94" s="110" t="str">
        <x:f t="shared" si="548"/>
      </x:c>
      <x:c r="DA94" s="110" t="str">
        <x:f t="shared" si="549"/>
      </x:c>
      <x:c r="DB94" s="110" t="str">
        <x:f t="shared" si="550"/>
      </x:c>
      <x:c r="DC94" s="110" t="str">
        <x:f t="shared" si="551"/>
      </x:c>
      <x:c r="DD94" s="110" t="str">
        <x:f t="shared" si="552"/>
      </x:c>
      <x:c r="DE94" s="110" t="str">
        <x:f t="shared" si="553"/>
      </x:c>
      <x:c r="DF94" s="110" t="str">
        <x:f t="shared" si="554"/>
      </x:c>
      <x:c r="DG94" s="110" t="str">
        <x:f t="shared" si="555"/>
      </x:c>
      <x:c r="DH94" s="110" t="str">
        <x:f t="shared" si="556"/>
      </x:c>
      <x:c r="DI94" s="110" t="str">
        <x:f t="shared" si="557"/>
      </x:c>
      <x:c r="DJ94" s="110" t="str">
        <x:f t="shared" si="558"/>
      </x:c>
      <x:c r="DK94" s="110" t="str">
        <x:f t="shared" si="559"/>
      </x:c>
      <x:c r="DL94" s="110" t="str">
        <x:f t="shared" si="560"/>
      </x:c>
      <x:c r="DM94" s="110" t="str">
        <x:f t="shared" si="561"/>
      </x:c>
      <x:c r="DN94" s="110" t="str">
        <x:f t="shared" si="562"/>
      </x:c>
      <x:c r="DO94" s="110" t="str">
        <x:f t="shared" si="563"/>
      </x:c>
      <x:c r="DP94" s="110" t="str">
        <x:f t="shared" si="564"/>
      </x:c>
      <x:c r="DQ94" s="110" t="str">
        <x:f t="shared" si="565"/>
      </x:c>
      <x:c r="DR94" s="110" t="str">
        <x:f t="shared" si="566"/>
      </x:c>
      <x:c r="DS94" s="110" t="str">
        <x:f t="shared" si="567"/>
      </x:c>
      <x:c r="DT94" s="110" t="str">
        <x:f t="shared" si="568"/>
      </x:c>
      <x:c r="DU94" s="110" t="str">
        <x:f t="shared" si="569"/>
      </x:c>
      <x:c r="DV94" s="110" t="str">
        <x:f t="shared" si="570"/>
      </x:c>
      <x:c r="DW94" s="110" t="str">
        <x:f t="shared" si="571"/>
      </x:c>
      <x:c r="DX94" s="110" t="str">
        <x:f t="shared" si="572"/>
      </x:c>
      <x:c r="DY94" s="110" t="str">
        <x:f t="shared" si="573"/>
      </x:c>
      <x:c r="DZ94" s="110" t="str">
        <x:f t="shared" si="574"/>
      </x:c>
      <x:c r="EA94" s="110" t="str">
        <x:f t="shared" si="575"/>
      </x:c>
      <x:c r="EB94" s="110" t="str">
        <x:f t="shared" si="576"/>
      </x:c>
      <x:c r="EC94" s="110" t="str">
        <x:f t="shared" si="577"/>
      </x:c>
      <x:c r="ED94" s="110" t="str">
        <x:f t="shared" si="578"/>
      </x:c>
      <x:c r="EE94" s="110" t="str">
        <x:f t="shared" si="579"/>
      </x:c>
      <x:c r="EF94" s="110" t="str">
        <x:f t="shared" si="580"/>
      </x:c>
      <x:c r="EG94" s="110" t="str">
        <x:f t="shared" si="581"/>
      </x:c>
      <x:c r="EH94" s="110" t="str">
        <x:f t="shared" si="582"/>
      </x:c>
      <x:c r="EI94" s="110" t="str">
        <x:f t="shared" si="583"/>
      </x:c>
      <x:c r="EJ94" s="110" t="str">
        <x:f t="shared" si="584"/>
      </x:c>
      <x:c r="EK94" s="110" t="str">
        <x:f t="shared" si="585"/>
      </x:c>
      <x:c r="EL94" s="110" t="str">
        <x:f t="shared" si="586"/>
      </x:c>
      <x:c r="EM94" s="110" t="str">
        <x:f t="shared" si="587"/>
      </x:c>
      <x:c r="EN94" s="110" t="str">
        <x:f t="shared" si="588"/>
      </x:c>
      <x:c r="EO94" s="110" t="str">
        <x:f t="shared" si="589"/>
      </x:c>
      <x:c r="EP94" s="110" t="str">
        <x:f t="shared" si="590"/>
      </x:c>
      <x:c r="EQ94" s="110" t="str">
        <x:f t="shared" si="591"/>
      </x:c>
      <x:c r="ER94" s="110" t="str">
        <x:f t="shared" si="592"/>
      </x:c>
      <x:c r="ES94" s="110" t="str">
        <x:f t="shared" si="593"/>
      </x:c>
      <x:c r="ET94" s="110" t="str">
        <x:f t="shared" si="594"/>
      </x:c>
      <x:c r="EU94" s="110" t="str">
        <x:f t="shared" si="595"/>
      </x:c>
      <x:c r="EV94" s="110" t="str">
        <x:f t="shared" si="596"/>
      </x:c>
      <x:c r="EW94" s="110" t="str">
        <x:f t="shared" si="597"/>
      </x:c>
      <x:c r="EX94" s="110" t="str">
        <x:f t="shared" si="598"/>
      </x:c>
      <x:c r="EY94" s="110" t="str">
        <x:f t="shared" si="599"/>
      </x:c>
      <x:c r="EZ94" s="110" t="str">
        <x:f t="shared" si="600"/>
      </x:c>
      <x:c r="FA94" s="110" t="str">
        <x:f t="shared" si="601"/>
      </x:c>
      <x:c r="FB94" t="n">
        <x:f>'07_Presupuesto'!J89-'14_Parametros'!$B$5+1</x:f>
        <x:v>82</x:v>
      </x:c>
      <x:c r="FC94" t="n">
        <x:f>'07_Presupuesto'!K89-'14_Parametros'!$B$5+1</x:f>
        <x:v>95</x:v>
      </x:c>
      <x:c r="FD94">
        <x:f t="shared" si="602"/>
        <x:v>14</x:v>
      </x:c>
    </x:row>
    <x:row r="95" ht="21" customHeight="1">
      <x:c r="B95" t="str">
        <x:f>'07A_Ppto_Comparado'!K93</x:f>
        <x:v>C.1.4.7/e)</x:v>
      </x:c>
      <x:c r="C95" t="str">
        <x:f>'07A_Ppto_Comparado'!L93</x:f>
        <x:v>Equipos Halógenos</x:v>
      </x:c>
      <x:c r="D95" t="str">
        <x:f>'07A_Ppto_Comparado'!M93</x:f>
        <x:v>UNI</x:v>
      </x:c>
      <x:c r="E95" s="90" t="n">
        <x:f>'07A_Ppto_Comparado'!N93</x:f>
        <x:v>1</x:v>
      </x:c>
      <x:c r="F95" s="90" t="n">
        <x:f>'07A_Ppto_Comparado'!O93</x:f>
        <x:v>72500</x:v>
      </x:c>
      <x:c r="G95" s="90" t="n">
        <x:f>'07A_Ppto_Comparado'!P93</x:f>
        <x:v>72500</x:v>
      </x:c>
      <x:c r="H95" s="90" t="str">
        <x:f t="shared" si="452"/>
      </x:c>
      <x:c r="I95" s="90" t="str">
        <x:f t="shared" si="453"/>
      </x:c>
      <x:c r="J95" s="90" t="str">
        <x:f t="shared" si="454"/>
      </x:c>
      <x:c r="K95" s="90" t="str">
        <x:f t="shared" si="455"/>
      </x:c>
      <x:c r="L95" s="90" t="str">
        <x:f t="shared" si="456"/>
      </x:c>
      <x:c r="M95" s="90" t="str">
        <x:f t="shared" si="457"/>
      </x:c>
      <x:c r="N95" s="90" t="str">
        <x:f t="shared" si="458"/>
      </x:c>
      <x:c r="O95" s="90" t="str">
        <x:f t="shared" si="459"/>
      </x:c>
      <x:c r="P95" s="90" t="str">
        <x:f t="shared" si="460"/>
      </x:c>
      <x:c r="Q95" s="90" t="str">
        <x:f t="shared" si="461"/>
      </x:c>
      <x:c r="R95" s="90" t="str">
        <x:f t="shared" si="462"/>
      </x:c>
      <x:c r="S95" s="90" t="str">
        <x:f t="shared" si="463"/>
      </x:c>
      <x:c r="T95" s="90" t="str">
        <x:f t="shared" si="464"/>
      </x:c>
      <x:c r="U95" s="90" t="str">
        <x:f t="shared" si="465"/>
      </x:c>
      <x:c r="V95" s="90" t="str">
        <x:f t="shared" si="466"/>
      </x:c>
      <x:c r="W95" s="90" t="str">
        <x:f t="shared" si="467"/>
      </x:c>
      <x:c r="X95" s="90" t="str">
        <x:f t="shared" si="468"/>
      </x:c>
      <x:c r="Y95" s="90" t="str">
        <x:f t="shared" si="469"/>
      </x:c>
      <x:c r="Z95" s="90" t="str">
        <x:f t="shared" si="470"/>
      </x:c>
      <x:c r="AA95" s="90" t="str">
        <x:f t="shared" si="471"/>
      </x:c>
      <x:c r="AB95" s="90" t="str">
        <x:f t="shared" si="472"/>
      </x:c>
      <x:c r="AC95" s="90" t="str">
        <x:f t="shared" si="473"/>
      </x:c>
      <x:c r="AD95" s="90" t="str">
        <x:f t="shared" si="474"/>
      </x:c>
      <x:c r="AE95" s="90" t="str">
        <x:f t="shared" si="475"/>
      </x:c>
      <x:c r="AF95" s="90" t="str">
        <x:f t="shared" si="476"/>
      </x:c>
      <x:c r="AG95" s="90" t="str">
        <x:f t="shared" si="477"/>
      </x:c>
      <x:c r="AH95" s="90" t="str">
        <x:f t="shared" si="478"/>
      </x:c>
      <x:c r="AI95" s="90" t="str">
        <x:f t="shared" si="479"/>
      </x:c>
      <x:c r="AJ95" s="90" t="str">
        <x:f t="shared" si="480"/>
      </x:c>
      <x:c r="AK95" s="90" t="str">
        <x:f t="shared" si="481"/>
      </x:c>
      <x:c r="AL95" s="90" t="str">
        <x:f t="shared" si="482"/>
      </x:c>
      <x:c r="AM95" s="90" t="str">
        <x:f t="shared" si="483"/>
      </x:c>
      <x:c r="AN95" s="90" t="str">
        <x:f t="shared" si="484"/>
      </x:c>
      <x:c r="AO95" s="90" t="str">
        <x:f t="shared" si="485"/>
      </x:c>
      <x:c r="AP95" s="90" t="str">
        <x:f t="shared" si="486"/>
      </x:c>
      <x:c r="AQ95" s="90" t="str">
        <x:f t="shared" si="487"/>
      </x:c>
      <x:c r="AR95" s="90" t="str">
        <x:f t="shared" si="488"/>
      </x:c>
      <x:c r="AS95" s="90" t="str">
        <x:f t="shared" si="489"/>
      </x:c>
      <x:c r="AT95" s="90" t="str">
        <x:f t="shared" si="490"/>
      </x:c>
      <x:c r="AU95" s="90" t="str">
        <x:f t="shared" si="491"/>
      </x:c>
      <x:c r="AV95" s="90" t="str">
        <x:f t="shared" si="492"/>
      </x:c>
      <x:c r="AW95" s="90" t="str">
        <x:f t="shared" si="493"/>
      </x:c>
      <x:c r="AX95" s="90" t="str">
        <x:f t="shared" si="494"/>
      </x:c>
      <x:c r="AY95" s="90" t="str">
        <x:f t="shared" si="495"/>
      </x:c>
      <x:c r="AZ95" s="90" t="str">
        <x:f t="shared" si="496"/>
      </x:c>
      <x:c r="BA95" s="90" t="str">
        <x:f t="shared" si="497"/>
      </x:c>
      <x:c r="BB95" s="90" t="str">
        <x:f t="shared" si="498"/>
      </x:c>
      <x:c r="BC95" s="90" t="str">
        <x:f t="shared" si="499"/>
      </x:c>
      <x:c r="BD95" s="90" t="str">
        <x:f t="shared" si="500"/>
      </x:c>
      <x:c r="BE95" s="90" t="str">
        <x:f t="shared" si="501"/>
      </x:c>
      <x:c r="BF95" s="90" t="str">
        <x:f t="shared" si="502"/>
      </x:c>
      <x:c r="BG95" s="90" t="str">
        <x:f t="shared" si="503"/>
      </x:c>
      <x:c r="BH95" s="90" t="str">
        <x:f t="shared" si="504"/>
      </x:c>
      <x:c r="BI95" s="90" t="str">
        <x:f t="shared" si="505"/>
      </x:c>
      <x:c r="BJ95" s="90" t="str">
        <x:f t="shared" si="506"/>
      </x:c>
      <x:c r="BK95" s="90" t="str">
        <x:f t="shared" si="507"/>
      </x:c>
      <x:c r="BL95" s="90" t="str">
        <x:f t="shared" si="508"/>
      </x:c>
      <x:c r="BM95" s="90" t="str">
        <x:f t="shared" si="509"/>
      </x:c>
      <x:c r="BN95" s="90" t="str">
        <x:f t="shared" si="510"/>
      </x:c>
      <x:c r="BO95" s="90" t="str">
        <x:f t="shared" si="511"/>
      </x:c>
      <x:c r="BP95" s="90" t="str">
        <x:f t="shared" si="512"/>
      </x:c>
      <x:c r="BQ95" s="90" t="str">
        <x:f t="shared" si="513"/>
      </x:c>
      <x:c r="BR95" s="90" t="str">
        <x:f t="shared" si="514"/>
      </x:c>
      <x:c r="BS95" s="90" t="str">
        <x:f t="shared" si="515"/>
      </x:c>
      <x:c r="BT95" s="90" t="str">
        <x:f t="shared" si="516"/>
      </x:c>
      <x:c r="BU95" s="90" t="str">
        <x:f t="shared" si="517"/>
      </x:c>
      <x:c r="BV95" s="90" t="str">
        <x:f t="shared" si="518"/>
      </x:c>
      <x:c r="BW95" s="90" t="str">
        <x:f t="shared" si="519"/>
      </x:c>
      <x:c r="BX95" s="90" t="str">
        <x:f t="shared" si="520"/>
      </x:c>
      <x:c r="BY95" s="90" t="str">
        <x:f t="shared" si="521"/>
      </x:c>
      <x:c r="BZ95" s="90" t="str">
        <x:f t="shared" si="522"/>
      </x:c>
      <x:c r="CA95" s="90" t="str">
        <x:f t="shared" si="523"/>
      </x:c>
      <x:c r="CB95" s="90" t="str">
        <x:f t="shared" si="524"/>
      </x:c>
      <x:c r="CC95" s="90" t="str">
        <x:f t="shared" si="525"/>
      </x:c>
      <x:c r="CD95" s="90" t="str">
        <x:f t="shared" si="526"/>
      </x:c>
      <x:c r="CE95" s="90" t="str">
        <x:f t="shared" si="527"/>
      </x:c>
      <x:c r="CF95" s="90" t="str">
        <x:f t="shared" si="528"/>
      </x:c>
      <x:c r="CG95" s="90" t="str">
        <x:f t="shared" si="529"/>
      </x:c>
      <x:c r="CH95" s="90" t="str">
        <x:f t="shared" si="530"/>
      </x:c>
      <x:c r="CI95" s="90" t="str">
        <x:f t="shared" si="531"/>
      </x:c>
      <x:c r="CJ95" s="90" t="str">
        <x:f t="shared" si="532"/>
      </x:c>
      <x:c r="CK95" s="90">
        <x:f t="shared" si="533"/>
        <x:v>5178.5714285714284</x:v>
      </x:c>
      <x:c r="CL95" s="90">
        <x:f t="shared" si="534"/>
        <x:v>5178.5714285714284</x:v>
      </x:c>
      <x:c r="CM95" s="90">
        <x:f t="shared" si="535"/>
        <x:v>5178.5714285714284</x:v>
      </x:c>
      <x:c r="CN95" s="90">
        <x:f t="shared" si="536"/>
        <x:v>5178.5714285714284</x:v>
      </x:c>
      <x:c r="CO95" s="90">
        <x:f t="shared" si="537"/>
        <x:v>5178.5714285714284</x:v>
      </x:c>
      <x:c r="CP95" s="90">
        <x:f t="shared" si="538"/>
        <x:v>5178.5714285714284</x:v>
      </x:c>
      <x:c r="CQ95" s="90">
        <x:f t="shared" si="539"/>
        <x:v>5178.5714285714284</x:v>
      </x:c>
      <x:c r="CR95" s="90">
        <x:f t="shared" si="540"/>
        <x:v>5178.5714285714284</x:v>
      </x:c>
      <x:c r="CS95" s="90">
        <x:f t="shared" si="541"/>
        <x:v>5178.5714285714284</x:v>
      </x:c>
      <x:c r="CT95" s="90">
        <x:f t="shared" si="542"/>
        <x:v>5178.5714285714284</x:v>
      </x:c>
      <x:c r="CU95" s="90">
        <x:f t="shared" si="543"/>
        <x:v>5178.5714285714284</x:v>
      </x:c>
      <x:c r="CV95" s="90">
        <x:f t="shared" si="544"/>
        <x:v>5178.5714285714284</x:v>
      </x:c>
      <x:c r="CW95" s="90">
        <x:f t="shared" si="545"/>
        <x:v>5178.5714285714284</x:v>
      </x:c>
      <x:c r="CX95" s="90">
        <x:f t="shared" si="546"/>
        <x:v>5178.5714285714284</x:v>
      </x:c>
      <x:c r="CY95" s="90" t="str">
        <x:f t="shared" si="547"/>
      </x:c>
      <x:c r="CZ95" s="90" t="str">
        <x:f t="shared" si="548"/>
      </x:c>
      <x:c r="DA95" s="90" t="str">
        <x:f t="shared" si="549"/>
      </x:c>
      <x:c r="DB95" s="90" t="str">
        <x:f t="shared" si="550"/>
      </x:c>
      <x:c r="DC95" s="90" t="str">
        <x:f t="shared" si="551"/>
      </x:c>
      <x:c r="DD95" s="90" t="str">
        <x:f t="shared" si="552"/>
      </x:c>
      <x:c r="DE95" s="90" t="str">
        <x:f t="shared" si="553"/>
      </x:c>
      <x:c r="DF95" s="90" t="str">
        <x:f t="shared" si="554"/>
      </x:c>
      <x:c r="DG95" s="90" t="str">
        <x:f t="shared" si="555"/>
      </x:c>
      <x:c r="DH95" s="90" t="str">
        <x:f t="shared" si="556"/>
      </x:c>
      <x:c r="DI95" s="90" t="str">
        <x:f t="shared" si="557"/>
      </x:c>
      <x:c r="DJ95" s="90" t="str">
        <x:f t="shared" si="558"/>
      </x:c>
      <x:c r="DK95" s="90" t="str">
        <x:f t="shared" si="559"/>
      </x:c>
      <x:c r="DL95" s="90" t="str">
        <x:f t="shared" si="560"/>
      </x:c>
      <x:c r="DM95" s="90" t="str">
        <x:f t="shared" si="561"/>
      </x:c>
      <x:c r="DN95" s="90" t="str">
        <x:f t="shared" si="562"/>
      </x:c>
      <x:c r="DO95" s="90" t="str">
        <x:f t="shared" si="563"/>
      </x:c>
      <x:c r="DP95" s="90" t="str">
        <x:f t="shared" si="564"/>
      </x:c>
      <x:c r="DQ95" s="90" t="str">
        <x:f t="shared" si="565"/>
      </x:c>
      <x:c r="DR95" s="90" t="str">
        <x:f t="shared" si="566"/>
      </x:c>
      <x:c r="DS95" s="90" t="str">
        <x:f t="shared" si="567"/>
      </x:c>
      <x:c r="DT95" s="90" t="str">
        <x:f t="shared" si="568"/>
      </x:c>
      <x:c r="DU95" s="90" t="str">
        <x:f t="shared" si="569"/>
      </x:c>
      <x:c r="DV95" s="90" t="str">
        <x:f t="shared" si="570"/>
      </x:c>
      <x:c r="DW95" s="90" t="str">
        <x:f t="shared" si="571"/>
      </x:c>
      <x:c r="DX95" s="90" t="str">
        <x:f t="shared" si="572"/>
      </x:c>
      <x:c r="DY95" s="90" t="str">
        <x:f t="shared" si="573"/>
      </x:c>
      <x:c r="DZ95" s="90" t="str">
        <x:f t="shared" si="574"/>
      </x:c>
      <x:c r="EA95" s="90" t="str">
        <x:f t="shared" si="575"/>
      </x:c>
      <x:c r="EB95" s="90" t="str">
        <x:f t="shared" si="576"/>
      </x:c>
      <x:c r="EC95" s="90" t="str">
        <x:f t="shared" si="577"/>
      </x:c>
      <x:c r="ED95" s="90" t="str">
        <x:f t="shared" si="578"/>
      </x:c>
      <x:c r="EE95" s="90" t="str">
        <x:f t="shared" si="579"/>
      </x:c>
      <x:c r="EF95" s="90" t="str">
        <x:f t="shared" si="580"/>
      </x:c>
      <x:c r="EG95" s="90" t="str">
        <x:f t="shared" si="581"/>
      </x:c>
      <x:c r="EH95" s="90" t="str">
        <x:f t="shared" si="582"/>
      </x:c>
      <x:c r="EI95" s="90" t="str">
        <x:f t="shared" si="583"/>
      </x:c>
      <x:c r="EJ95" s="90" t="str">
        <x:f t="shared" si="584"/>
      </x:c>
      <x:c r="EK95" s="90" t="str">
        <x:f t="shared" si="585"/>
      </x:c>
      <x:c r="EL95" s="90" t="str">
        <x:f t="shared" si="586"/>
      </x:c>
      <x:c r="EM95" s="90" t="str">
        <x:f t="shared" si="587"/>
      </x:c>
      <x:c r="EN95" s="90" t="str">
        <x:f t="shared" si="588"/>
      </x:c>
      <x:c r="EO95" s="90" t="str">
        <x:f t="shared" si="589"/>
      </x:c>
      <x:c r="EP95" s="90" t="str">
        <x:f t="shared" si="590"/>
      </x:c>
      <x:c r="EQ95" s="90" t="str">
        <x:f t="shared" si="591"/>
      </x:c>
      <x:c r="ER95" s="90" t="str">
        <x:f t="shared" si="592"/>
      </x:c>
      <x:c r="ES95" s="90" t="str">
        <x:f t="shared" si="593"/>
      </x:c>
      <x:c r="ET95" s="90" t="str">
        <x:f t="shared" si="594"/>
      </x:c>
      <x:c r="EU95" s="90" t="str">
        <x:f t="shared" si="595"/>
      </x:c>
      <x:c r="EV95" s="90" t="str">
        <x:f t="shared" si="596"/>
      </x:c>
      <x:c r="EW95" s="90" t="str">
        <x:f t="shared" si="597"/>
      </x:c>
      <x:c r="EX95" s="90" t="str">
        <x:f t="shared" si="598"/>
      </x:c>
      <x:c r="EY95" s="90" t="str">
        <x:f t="shared" si="599"/>
      </x:c>
      <x:c r="EZ95" s="90" t="str">
        <x:f t="shared" si="600"/>
      </x:c>
      <x:c r="FA95" s="90" t="str">
        <x:f t="shared" si="601"/>
      </x:c>
      <x:c r="FB95" t="n">
        <x:f>'07_Presupuesto'!J90-'14_Parametros'!$B$5+1</x:f>
        <x:v>82</x:v>
      </x:c>
      <x:c r="FC95" t="n">
        <x:f>'07_Presupuesto'!K90-'14_Parametros'!$B$5+1</x:f>
        <x:v>95</x:v>
      </x:c>
      <x:c r="FD95">
        <x:f t="shared" si="602"/>
        <x:v>14</x:v>
      </x:c>
    </x:row>
    <x:row r="96" ht="21" customHeight="1">
      <x:c r="B96" s="109" t="str">
        <x:f>'07A_Ppto_Comparado'!K94</x:f>
        <x:v>C.1.4.7/f)</x:v>
      </x:c>
      <x:c r="C96" s="109" t="str">
        <x:f>'07A_Ppto_Comparado'!L94</x:f>
        <x:v>Equipos de Emergencia</x:v>
      </x:c>
      <x:c r="D96" s="109" t="str">
        <x:f>'07A_Ppto_Comparado'!M94</x:f>
        <x:v>UNI</x:v>
      </x:c>
      <x:c r="E96" s="110" t="n">
        <x:f>'07A_Ppto_Comparado'!N94</x:f>
        <x:v>3</x:v>
      </x:c>
      <x:c r="F96" s="110" t="n">
        <x:f>'07A_Ppto_Comparado'!O94</x:f>
        <x:v>64999.99999999999</x:v>
      </x:c>
      <x:c r="G96" s="110" t="n">
        <x:f>'07A_Ppto_Comparado'!P94</x:f>
        <x:v>194999.99999999997</x:v>
      </x:c>
      <x:c r="H96" s="110" t="str">
        <x:f t="shared" si="452"/>
      </x:c>
      <x:c r="I96" s="110" t="str">
        <x:f t="shared" si="453"/>
      </x:c>
      <x:c r="J96" s="110" t="str">
        <x:f t="shared" si="454"/>
      </x:c>
      <x:c r="K96" s="110" t="str">
        <x:f t="shared" si="455"/>
      </x:c>
      <x:c r="L96" s="110" t="str">
        <x:f t="shared" si="456"/>
      </x:c>
      <x:c r="M96" s="110" t="str">
        <x:f t="shared" si="457"/>
      </x:c>
      <x:c r="N96" s="110" t="str">
        <x:f t="shared" si="458"/>
      </x:c>
      <x:c r="O96" s="110" t="str">
        <x:f t="shared" si="459"/>
      </x:c>
      <x:c r="P96" s="110" t="str">
        <x:f t="shared" si="460"/>
      </x:c>
      <x:c r="Q96" s="110" t="str">
        <x:f t="shared" si="461"/>
      </x:c>
      <x:c r="R96" s="110" t="str">
        <x:f t="shared" si="462"/>
      </x:c>
      <x:c r="S96" s="110" t="str">
        <x:f t="shared" si="463"/>
      </x:c>
      <x:c r="T96" s="110" t="str">
        <x:f t="shared" si="464"/>
      </x:c>
      <x:c r="U96" s="110" t="str">
        <x:f t="shared" si="465"/>
      </x:c>
      <x:c r="V96" s="110" t="str">
        <x:f t="shared" si="466"/>
      </x:c>
      <x:c r="W96" s="110" t="str">
        <x:f t="shared" si="467"/>
      </x:c>
      <x:c r="X96" s="110" t="str">
        <x:f t="shared" si="468"/>
      </x:c>
      <x:c r="Y96" s="110" t="str">
        <x:f t="shared" si="469"/>
      </x:c>
      <x:c r="Z96" s="110" t="str">
        <x:f t="shared" si="470"/>
      </x:c>
      <x:c r="AA96" s="110" t="str">
        <x:f t="shared" si="471"/>
      </x:c>
      <x:c r="AB96" s="110" t="str">
        <x:f t="shared" si="472"/>
      </x:c>
      <x:c r="AC96" s="110" t="str">
        <x:f t="shared" si="473"/>
      </x:c>
      <x:c r="AD96" s="110" t="str">
        <x:f t="shared" si="474"/>
      </x:c>
      <x:c r="AE96" s="110" t="str">
        <x:f t="shared" si="475"/>
      </x:c>
      <x:c r="AF96" s="110" t="str">
        <x:f t="shared" si="476"/>
      </x:c>
      <x:c r="AG96" s="110" t="str">
        <x:f t="shared" si="477"/>
      </x:c>
      <x:c r="AH96" s="110" t="str">
        <x:f t="shared" si="478"/>
      </x:c>
      <x:c r="AI96" s="110" t="str">
        <x:f t="shared" si="479"/>
      </x:c>
      <x:c r="AJ96" s="110" t="str">
        <x:f t="shared" si="480"/>
      </x:c>
      <x:c r="AK96" s="110" t="str">
        <x:f t="shared" si="481"/>
      </x:c>
      <x:c r="AL96" s="110" t="str">
        <x:f t="shared" si="482"/>
      </x:c>
      <x:c r="AM96" s="110" t="str">
        <x:f t="shared" si="483"/>
      </x:c>
      <x:c r="AN96" s="110" t="str">
        <x:f t="shared" si="484"/>
      </x:c>
      <x:c r="AO96" s="110" t="str">
        <x:f t="shared" si="485"/>
      </x:c>
      <x:c r="AP96" s="110" t="str">
        <x:f t="shared" si="486"/>
      </x:c>
      <x:c r="AQ96" s="110" t="str">
        <x:f t="shared" si="487"/>
      </x:c>
      <x:c r="AR96" s="110" t="str">
        <x:f t="shared" si="488"/>
      </x:c>
      <x:c r="AS96" s="110" t="str">
        <x:f t="shared" si="489"/>
      </x:c>
      <x:c r="AT96" s="110" t="str">
        <x:f t="shared" si="490"/>
      </x:c>
      <x:c r="AU96" s="110" t="str">
        <x:f t="shared" si="491"/>
      </x:c>
      <x:c r="AV96" s="110" t="str">
        <x:f t="shared" si="492"/>
      </x:c>
      <x:c r="AW96" s="110" t="str">
        <x:f t="shared" si="493"/>
      </x:c>
      <x:c r="AX96" s="110" t="str">
        <x:f t="shared" si="494"/>
      </x:c>
      <x:c r="AY96" s="110" t="str">
        <x:f t="shared" si="495"/>
      </x:c>
      <x:c r="AZ96" s="110" t="str">
        <x:f t="shared" si="496"/>
      </x:c>
      <x:c r="BA96" s="110" t="str">
        <x:f t="shared" si="497"/>
      </x:c>
      <x:c r="BB96" s="110" t="str">
        <x:f t="shared" si="498"/>
      </x:c>
      <x:c r="BC96" s="110" t="str">
        <x:f t="shared" si="499"/>
      </x:c>
      <x:c r="BD96" s="110" t="str">
        <x:f t="shared" si="500"/>
      </x:c>
      <x:c r="BE96" s="110" t="str">
        <x:f t="shared" si="501"/>
      </x:c>
      <x:c r="BF96" s="110" t="str">
        <x:f t="shared" si="502"/>
      </x:c>
      <x:c r="BG96" s="110" t="str">
        <x:f t="shared" si="503"/>
      </x:c>
      <x:c r="BH96" s="110" t="str">
        <x:f t="shared" si="504"/>
      </x:c>
      <x:c r="BI96" s="110" t="str">
        <x:f t="shared" si="505"/>
      </x:c>
      <x:c r="BJ96" s="110" t="str">
        <x:f t="shared" si="506"/>
      </x:c>
      <x:c r="BK96" s="110" t="str">
        <x:f t="shared" si="507"/>
      </x:c>
      <x:c r="BL96" s="110" t="str">
        <x:f t="shared" si="508"/>
      </x:c>
      <x:c r="BM96" s="110" t="str">
        <x:f t="shared" si="509"/>
      </x:c>
      <x:c r="BN96" s="110" t="str">
        <x:f t="shared" si="510"/>
      </x:c>
      <x:c r="BO96" s="110" t="str">
        <x:f t="shared" si="511"/>
      </x:c>
      <x:c r="BP96" s="110" t="str">
        <x:f t="shared" si="512"/>
      </x:c>
      <x:c r="BQ96" s="110" t="str">
        <x:f t="shared" si="513"/>
      </x:c>
      <x:c r="BR96" s="110" t="str">
        <x:f t="shared" si="514"/>
      </x:c>
      <x:c r="BS96" s="110" t="str">
        <x:f t="shared" si="515"/>
      </x:c>
      <x:c r="BT96" s="110" t="str">
        <x:f t="shared" si="516"/>
      </x:c>
      <x:c r="BU96" s="110" t="str">
        <x:f t="shared" si="517"/>
      </x:c>
      <x:c r="BV96" s="110" t="str">
        <x:f t="shared" si="518"/>
      </x:c>
      <x:c r="BW96" s="110" t="str">
        <x:f t="shared" si="519"/>
      </x:c>
      <x:c r="BX96" s="110" t="str">
        <x:f t="shared" si="520"/>
      </x:c>
      <x:c r="BY96" s="110" t="str">
        <x:f t="shared" si="521"/>
      </x:c>
      <x:c r="BZ96" s="110" t="str">
        <x:f t="shared" si="522"/>
      </x:c>
      <x:c r="CA96" s="110" t="str">
        <x:f t="shared" si="523"/>
      </x:c>
      <x:c r="CB96" s="110" t="str">
        <x:f t="shared" si="524"/>
      </x:c>
      <x:c r="CC96" s="110" t="str">
        <x:f t="shared" si="525"/>
      </x:c>
      <x:c r="CD96" s="110" t="str">
        <x:f t="shared" si="526"/>
      </x:c>
      <x:c r="CE96" s="110" t="str">
        <x:f t="shared" si="527"/>
      </x:c>
      <x:c r="CF96" s="110" t="str">
        <x:f t="shared" si="528"/>
      </x:c>
      <x:c r="CG96" s="110" t="str">
        <x:f t="shared" si="529"/>
      </x:c>
      <x:c r="CH96" s="110" t="str">
        <x:f t="shared" si="530"/>
      </x:c>
      <x:c r="CI96" s="110" t="str">
        <x:f t="shared" si="531"/>
      </x:c>
      <x:c r="CJ96" s="110" t="str">
        <x:f t="shared" si="532"/>
      </x:c>
      <x:c r="CK96" s="110">
        <x:f t="shared" si="533"/>
        <x:v>13928.571428571426</x:v>
      </x:c>
      <x:c r="CL96" s="110">
        <x:f t="shared" si="534"/>
        <x:v>13928.571428571426</x:v>
      </x:c>
      <x:c r="CM96" s="110">
        <x:f t="shared" si="535"/>
        <x:v>13928.571428571426</x:v>
      </x:c>
      <x:c r="CN96" s="110">
        <x:f t="shared" si="536"/>
        <x:v>13928.571428571426</x:v>
      </x:c>
      <x:c r="CO96" s="110">
        <x:f t="shared" si="537"/>
        <x:v>13928.571428571426</x:v>
      </x:c>
      <x:c r="CP96" s="110">
        <x:f t="shared" si="538"/>
        <x:v>13928.571428571426</x:v>
      </x:c>
      <x:c r="CQ96" s="110">
        <x:f t="shared" si="539"/>
        <x:v>13928.571428571426</x:v>
      </x:c>
      <x:c r="CR96" s="110">
        <x:f t="shared" si="540"/>
        <x:v>13928.571428571426</x:v>
      </x:c>
      <x:c r="CS96" s="110">
        <x:f t="shared" si="541"/>
        <x:v>13928.571428571426</x:v>
      </x:c>
      <x:c r="CT96" s="110">
        <x:f t="shared" si="542"/>
        <x:v>13928.571428571426</x:v>
      </x:c>
      <x:c r="CU96" s="110">
        <x:f t="shared" si="543"/>
        <x:v>13928.571428571426</x:v>
      </x:c>
      <x:c r="CV96" s="110">
        <x:f t="shared" si="544"/>
        <x:v>13928.571428571426</x:v>
      </x:c>
      <x:c r="CW96" s="110">
        <x:f t="shared" si="545"/>
        <x:v>13928.571428571426</x:v>
      </x:c>
      <x:c r="CX96" s="110">
        <x:f t="shared" si="546"/>
        <x:v>13928.571428571426</x:v>
      </x:c>
      <x:c r="CY96" s="110" t="str">
        <x:f t="shared" si="547"/>
      </x:c>
      <x:c r="CZ96" s="110" t="str">
        <x:f t="shared" si="548"/>
      </x:c>
      <x:c r="DA96" s="110" t="str">
        <x:f t="shared" si="549"/>
      </x:c>
      <x:c r="DB96" s="110" t="str">
        <x:f t="shared" si="550"/>
      </x:c>
      <x:c r="DC96" s="110" t="str">
        <x:f t="shared" si="551"/>
      </x:c>
      <x:c r="DD96" s="110" t="str">
        <x:f t="shared" si="552"/>
      </x:c>
      <x:c r="DE96" s="110" t="str">
        <x:f t="shared" si="553"/>
      </x:c>
      <x:c r="DF96" s="110" t="str">
        <x:f t="shared" si="554"/>
      </x:c>
      <x:c r="DG96" s="110" t="str">
        <x:f t="shared" si="555"/>
      </x:c>
      <x:c r="DH96" s="110" t="str">
        <x:f t="shared" si="556"/>
      </x:c>
      <x:c r="DI96" s="110" t="str">
        <x:f t="shared" si="557"/>
      </x:c>
      <x:c r="DJ96" s="110" t="str">
        <x:f t="shared" si="558"/>
      </x:c>
      <x:c r="DK96" s="110" t="str">
        <x:f t="shared" si="559"/>
      </x:c>
      <x:c r="DL96" s="110" t="str">
        <x:f t="shared" si="560"/>
      </x:c>
      <x:c r="DM96" s="110" t="str">
        <x:f t="shared" si="561"/>
      </x:c>
      <x:c r="DN96" s="110" t="str">
        <x:f t="shared" si="562"/>
      </x:c>
      <x:c r="DO96" s="110" t="str">
        <x:f t="shared" si="563"/>
      </x:c>
      <x:c r="DP96" s="110" t="str">
        <x:f t="shared" si="564"/>
      </x:c>
      <x:c r="DQ96" s="110" t="str">
        <x:f t="shared" si="565"/>
      </x:c>
      <x:c r="DR96" s="110" t="str">
        <x:f t="shared" si="566"/>
      </x:c>
      <x:c r="DS96" s="110" t="str">
        <x:f t="shared" si="567"/>
      </x:c>
      <x:c r="DT96" s="110" t="str">
        <x:f t="shared" si="568"/>
      </x:c>
      <x:c r="DU96" s="110" t="str">
        <x:f t="shared" si="569"/>
      </x:c>
      <x:c r="DV96" s="110" t="str">
        <x:f t="shared" si="570"/>
      </x:c>
      <x:c r="DW96" s="110" t="str">
        <x:f t="shared" si="571"/>
      </x:c>
      <x:c r="DX96" s="110" t="str">
        <x:f t="shared" si="572"/>
      </x:c>
      <x:c r="DY96" s="110" t="str">
        <x:f t="shared" si="573"/>
      </x:c>
      <x:c r="DZ96" s="110" t="str">
        <x:f t="shared" si="574"/>
      </x:c>
      <x:c r="EA96" s="110" t="str">
        <x:f t="shared" si="575"/>
      </x:c>
      <x:c r="EB96" s="110" t="str">
        <x:f t="shared" si="576"/>
      </x:c>
      <x:c r="EC96" s="110" t="str">
        <x:f t="shared" si="577"/>
      </x:c>
      <x:c r="ED96" s="110" t="str">
        <x:f t="shared" si="578"/>
      </x:c>
      <x:c r="EE96" s="110" t="str">
        <x:f t="shared" si="579"/>
      </x:c>
      <x:c r="EF96" s="110" t="str">
        <x:f t="shared" si="580"/>
      </x:c>
      <x:c r="EG96" s="110" t="str">
        <x:f t="shared" si="581"/>
      </x:c>
      <x:c r="EH96" s="110" t="str">
        <x:f t="shared" si="582"/>
      </x:c>
      <x:c r="EI96" s="110" t="str">
        <x:f t="shared" si="583"/>
      </x:c>
      <x:c r="EJ96" s="110" t="str">
        <x:f t="shared" si="584"/>
      </x:c>
      <x:c r="EK96" s="110" t="str">
        <x:f t="shared" si="585"/>
      </x:c>
      <x:c r="EL96" s="110" t="str">
        <x:f t="shared" si="586"/>
      </x:c>
      <x:c r="EM96" s="110" t="str">
        <x:f t="shared" si="587"/>
      </x:c>
      <x:c r="EN96" s="110" t="str">
        <x:f t="shared" si="588"/>
      </x:c>
      <x:c r="EO96" s="110" t="str">
        <x:f t="shared" si="589"/>
      </x:c>
      <x:c r="EP96" s="110" t="str">
        <x:f t="shared" si="590"/>
      </x:c>
      <x:c r="EQ96" s="110" t="str">
        <x:f t="shared" si="591"/>
      </x:c>
      <x:c r="ER96" s="110" t="str">
        <x:f t="shared" si="592"/>
      </x:c>
      <x:c r="ES96" s="110" t="str">
        <x:f t="shared" si="593"/>
      </x:c>
      <x:c r="ET96" s="110" t="str">
        <x:f t="shared" si="594"/>
      </x:c>
      <x:c r="EU96" s="110" t="str">
        <x:f t="shared" si="595"/>
      </x:c>
      <x:c r="EV96" s="110" t="str">
        <x:f t="shared" si="596"/>
      </x:c>
      <x:c r="EW96" s="110" t="str">
        <x:f t="shared" si="597"/>
      </x:c>
      <x:c r="EX96" s="110" t="str">
        <x:f t="shared" si="598"/>
      </x:c>
      <x:c r="EY96" s="110" t="str">
        <x:f t="shared" si="599"/>
      </x:c>
      <x:c r="EZ96" s="110" t="str">
        <x:f t="shared" si="600"/>
      </x:c>
      <x:c r="FA96" s="110" t="str">
        <x:f t="shared" si="601"/>
      </x:c>
      <x:c r="FB96" t="n">
        <x:f>'07_Presupuesto'!J91-'14_Parametros'!$B$5+1</x:f>
        <x:v>82</x:v>
      </x:c>
      <x:c r="FC96" t="n">
        <x:f>'07_Presupuesto'!K91-'14_Parametros'!$B$5+1</x:f>
        <x:v>95</x:v>
      </x:c>
      <x:c r="FD96">
        <x:f t="shared" si="602"/>
        <x:v>14</x:v>
      </x:c>
    </x:row>
    <x:row r="97" ht="21" customHeight="1">
      <x:c r="B97" t="str">
        <x:f>'07A_Ppto_Comparado'!K95</x:f>
        <x:v>C.2.1.1</x:v>
      </x:c>
      <x:c r="C97" t="str">
        <x:f>'07A_Ppto_Comparado'!L95</x:f>
        <x:v>Excavación en zanja de 0-2 (m)</x:v>
      </x:c>
      <x:c r="D97" t="str">
        <x:f>'07A_Ppto_Comparado'!M95</x:f>
        <x:v>M3</x:v>
      </x:c>
      <x:c r="E97" s="90" t="n">
        <x:f>'07A_Ppto_Comparado'!N95</x:f>
        <x:v>4.24</x:v>
      </x:c>
      <x:c r="F97" s="90" t="n">
        <x:f>'07A_Ppto_Comparado'!O95</x:f>
        <x:v>52499.99999999999</x:v>
      </x:c>
      <x:c r="G97" s="90" t="n">
        <x:f>'07A_Ppto_Comparado'!P95</x:f>
        <x:v>222599.99999999997</x:v>
      </x:c>
      <x:c r="H97" s="90" t="str">
        <x:f t="shared" si="452"/>
      </x:c>
      <x:c r="I97" s="90" t="str">
        <x:f t="shared" si="453"/>
      </x:c>
      <x:c r="J97" s="90" t="str">
        <x:f t="shared" si="454"/>
      </x:c>
      <x:c r="K97" s="90" t="str">
        <x:f t="shared" si="455"/>
      </x:c>
      <x:c r="L97" s="90" t="str">
        <x:f t="shared" si="456"/>
      </x:c>
      <x:c r="M97" s="90" t="str">
        <x:f t="shared" si="457"/>
      </x:c>
      <x:c r="N97" s="90" t="str">
        <x:f t="shared" si="458"/>
      </x:c>
      <x:c r="O97" s="90" t="str">
        <x:f t="shared" si="459"/>
      </x:c>
      <x:c r="P97" s="90" t="str">
        <x:f t="shared" si="460"/>
      </x:c>
      <x:c r="Q97" s="90" t="str">
        <x:f t="shared" si="461"/>
      </x:c>
      <x:c r="R97" s="90" t="str">
        <x:f t="shared" si="462"/>
      </x:c>
      <x:c r="S97" s="90" t="str">
        <x:f t="shared" si="463"/>
      </x:c>
      <x:c r="T97" s="90" t="str">
        <x:f t="shared" si="464"/>
      </x:c>
      <x:c r="U97" s="90" t="str">
        <x:f t="shared" si="465"/>
      </x:c>
      <x:c r="V97" s="90" t="str">
        <x:f t="shared" si="466"/>
      </x:c>
      <x:c r="W97" s="90" t="str">
        <x:f t="shared" si="467"/>
      </x:c>
      <x:c r="X97" s="90" t="str">
        <x:f t="shared" si="468"/>
      </x:c>
      <x:c r="Y97" s="90" t="str">
        <x:f t="shared" si="469"/>
      </x:c>
      <x:c r="Z97" s="90" t="str">
        <x:f t="shared" si="470"/>
      </x:c>
      <x:c r="AA97" s="90" t="str">
        <x:f t="shared" si="471"/>
      </x:c>
      <x:c r="AB97" s="90" t="str">
        <x:f t="shared" si="472"/>
      </x:c>
      <x:c r="AC97" s="90" t="str">
        <x:f t="shared" si="473"/>
      </x:c>
      <x:c r="AD97" s="90" t="str">
        <x:f t="shared" si="474"/>
      </x:c>
      <x:c r="AE97" s="90" t="str">
        <x:f t="shared" si="475"/>
      </x:c>
      <x:c r="AF97" s="90" t="str">
        <x:f t="shared" si="476"/>
      </x:c>
      <x:c r="AG97" s="90" t="str">
        <x:f t="shared" si="477"/>
      </x:c>
      <x:c r="AH97" s="90" t="str">
        <x:f t="shared" si="478"/>
      </x:c>
      <x:c r="AI97" s="90" t="str">
        <x:f t="shared" si="479"/>
      </x:c>
      <x:c r="AJ97" s="90" t="str">
        <x:f t="shared" si="480"/>
      </x:c>
      <x:c r="AK97" s="90" t="str">
        <x:f t="shared" si="481"/>
      </x:c>
      <x:c r="AL97" s="90" t="str">
        <x:f t="shared" si="482"/>
      </x:c>
      <x:c r="AM97" s="90" t="str">
        <x:f t="shared" si="483"/>
      </x:c>
      <x:c r="AN97" s="90" t="str">
        <x:f t="shared" si="484"/>
      </x:c>
      <x:c r="AO97" s="90" t="str">
        <x:f t="shared" si="485"/>
      </x:c>
      <x:c r="AP97" s="90" t="str">
        <x:f t="shared" si="486"/>
      </x:c>
      <x:c r="AQ97" s="90" t="str">
        <x:f t="shared" si="487"/>
      </x:c>
      <x:c r="AR97" s="90" t="str">
        <x:f t="shared" si="488"/>
      </x:c>
      <x:c r="AS97" s="90" t="str">
        <x:f t="shared" si="489"/>
      </x:c>
      <x:c r="AT97" s="90" t="str">
        <x:f t="shared" si="490"/>
      </x:c>
      <x:c r="AU97" s="90" t="str">
        <x:f t="shared" si="491"/>
      </x:c>
      <x:c r="AV97" s="90" t="str">
        <x:f t="shared" si="492"/>
      </x:c>
      <x:c r="AW97" s="90" t="str">
        <x:f t="shared" si="493"/>
      </x:c>
      <x:c r="AX97" s="90" t="str">
        <x:f t="shared" si="494"/>
      </x:c>
      <x:c r="AY97" s="90" t="str">
        <x:f t="shared" si="495"/>
      </x:c>
      <x:c r="AZ97" s="90" t="str">
        <x:f t="shared" si="496"/>
      </x:c>
      <x:c r="BA97" s="90" t="str">
        <x:f t="shared" si="497"/>
      </x:c>
      <x:c r="BB97" s="90" t="str">
        <x:f t="shared" si="498"/>
      </x:c>
      <x:c r="BC97" s="90" t="str">
        <x:f t="shared" si="499"/>
      </x:c>
      <x:c r="BD97" s="90" t="str">
        <x:f t="shared" si="500"/>
      </x:c>
      <x:c r="BE97" s="90" t="str">
        <x:f t="shared" si="501"/>
      </x:c>
      <x:c r="BF97" s="90" t="str">
        <x:f t="shared" si="502"/>
      </x:c>
      <x:c r="BG97" s="90" t="str">
        <x:f t="shared" si="503"/>
      </x:c>
      <x:c r="BH97" s="90" t="str">
        <x:f t="shared" si="504"/>
      </x:c>
      <x:c r="BI97" s="90" t="str">
        <x:f t="shared" si="505"/>
      </x:c>
      <x:c r="BJ97" s="90" t="str">
        <x:f t="shared" si="506"/>
      </x:c>
      <x:c r="BK97" s="90" t="str">
        <x:f t="shared" si="507"/>
      </x:c>
      <x:c r="BL97" s="90" t="str">
        <x:f t="shared" si="508"/>
      </x:c>
      <x:c r="BM97" s="90" t="str">
        <x:f t="shared" si="509"/>
      </x:c>
      <x:c r="BN97" s="90" t="str">
        <x:f t="shared" si="510"/>
      </x:c>
      <x:c r="BO97" s="90" t="str">
        <x:f t="shared" si="511"/>
      </x:c>
      <x:c r="BP97" s="90" t="str">
        <x:f t="shared" si="512"/>
      </x:c>
      <x:c r="BQ97" s="90" t="str">
        <x:f t="shared" si="513"/>
      </x:c>
      <x:c r="BR97" s="90" t="str">
        <x:f t="shared" si="514"/>
      </x:c>
      <x:c r="BS97" s="90" t="str">
        <x:f t="shared" si="515"/>
      </x:c>
      <x:c r="BT97" s="90" t="str">
        <x:f t="shared" si="516"/>
      </x:c>
      <x:c r="BU97" s="90" t="str">
        <x:f t="shared" si="517"/>
      </x:c>
      <x:c r="BV97" s="90" t="str">
        <x:f t="shared" si="518"/>
      </x:c>
      <x:c r="BW97" s="90">
        <x:f t="shared" si="519"/>
        <x:v>18549.999999999996</x:v>
      </x:c>
      <x:c r="BX97" s="90">
        <x:f t="shared" si="520"/>
        <x:v>18549.999999999996</x:v>
      </x:c>
      <x:c r="BY97" s="90">
        <x:f t="shared" si="521"/>
        <x:v>18549.999999999996</x:v>
      </x:c>
      <x:c r="BZ97" s="90">
        <x:f t="shared" si="522"/>
        <x:v>18549.999999999996</x:v>
      </x:c>
      <x:c r="CA97" s="90">
        <x:f t="shared" si="523"/>
        <x:v>18549.999999999996</x:v>
      </x:c>
      <x:c r="CB97" s="90">
        <x:f t="shared" si="524"/>
        <x:v>18549.999999999996</x:v>
      </x:c>
      <x:c r="CC97" s="90">
        <x:f t="shared" si="525"/>
        <x:v>18549.999999999996</x:v>
      </x:c>
      <x:c r="CD97" s="90">
        <x:f t="shared" si="526"/>
        <x:v>18549.999999999996</x:v>
      </x:c>
      <x:c r="CE97" s="90">
        <x:f t="shared" si="527"/>
        <x:v>18549.999999999996</x:v>
      </x:c>
      <x:c r="CF97" s="90">
        <x:f t="shared" si="528"/>
        <x:v>18549.999999999996</x:v>
      </x:c>
      <x:c r="CG97" s="90">
        <x:f t="shared" si="529"/>
        <x:v>18549.999999999996</x:v>
      </x:c>
      <x:c r="CH97" s="90">
        <x:f t="shared" si="530"/>
        <x:v>18549.999999999996</x:v>
      </x:c>
      <x:c r="CI97" s="90" t="str">
        <x:f t="shared" si="531"/>
      </x:c>
      <x:c r="CJ97" s="90" t="str">
        <x:f t="shared" si="532"/>
      </x:c>
      <x:c r="CK97" s="90" t="str">
        <x:f t="shared" si="533"/>
      </x:c>
      <x:c r="CL97" s="90" t="str">
        <x:f t="shared" si="534"/>
      </x:c>
      <x:c r="CM97" s="90" t="str">
        <x:f t="shared" si="535"/>
      </x:c>
      <x:c r="CN97" s="90" t="str">
        <x:f t="shared" si="536"/>
      </x:c>
      <x:c r="CO97" s="90" t="str">
        <x:f t="shared" si="537"/>
      </x:c>
      <x:c r="CP97" s="90" t="str">
        <x:f t="shared" si="538"/>
      </x:c>
      <x:c r="CQ97" s="90" t="str">
        <x:f t="shared" si="539"/>
      </x:c>
      <x:c r="CR97" s="90" t="str">
        <x:f t="shared" si="540"/>
      </x:c>
      <x:c r="CS97" s="90" t="str">
        <x:f t="shared" si="541"/>
      </x:c>
      <x:c r="CT97" s="90" t="str">
        <x:f t="shared" si="542"/>
      </x:c>
      <x:c r="CU97" s="90" t="str">
        <x:f t="shared" si="543"/>
      </x:c>
      <x:c r="CV97" s="90" t="str">
        <x:f t="shared" si="544"/>
      </x:c>
      <x:c r="CW97" s="90" t="str">
        <x:f t="shared" si="545"/>
      </x:c>
      <x:c r="CX97" s="90" t="str">
        <x:f t="shared" si="546"/>
      </x:c>
      <x:c r="CY97" s="90" t="str">
        <x:f t="shared" si="547"/>
      </x:c>
      <x:c r="CZ97" s="90" t="str">
        <x:f t="shared" si="548"/>
      </x:c>
      <x:c r="DA97" s="90" t="str">
        <x:f t="shared" si="549"/>
      </x:c>
      <x:c r="DB97" s="90" t="str">
        <x:f t="shared" si="550"/>
      </x:c>
      <x:c r="DC97" s="90" t="str">
        <x:f t="shared" si="551"/>
      </x:c>
      <x:c r="DD97" s="90" t="str">
        <x:f t="shared" si="552"/>
      </x:c>
      <x:c r="DE97" s="90" t="str">
        <x:f t="shared" si="553"/>
      </x:c>
      <x:c r="DF97" s="90" t="str">
        <x:f t="shared" si="554"/>
      </x:c>
      <x:c r="DG97" s="90" t="str">
        <x:f t="shared" si="555"/>
      </x:c>
      <x:c r="DH97" s="90" t="str">
        <x:f t="shared" si="556"/>
      </x:c>
      <x:c r="DI97" s="90" t="str">
        <x:f t="shared" si="557"/>
      </x:c>
      <x:c r="DJ97" s="90" t="str">
        <x:f t="shared" si="558"/>
      </x:c>
      <x:c r="DK97" s="90" t="str">
        <x:f t="shared" si="559"/>
      </x:c>
      <x:c r="DL97" s="90" t="str">
        <x:f t="shared" si="560"/>
      </x:c>
      <x:c r="DM97" s="90" t="str">
        <x:f t="shared" si="561"/>
      </x:c>
      <x:c r="DN97" s="90" t="str">
        <x:f t="shared" si="562"/>
      </x:c>
      <x:c r="DO97" s="90" t="str">
        <x:f t="shared" si="563"/>
      </x:c>
      <x:c r="DP97" s="90" t="str">
        <x:f t="shared" si="564"/>
      </x:c>
      <x:c r="DQ97" s="90" t="str">
        <x:f t="shared" si="565"/>
      </x:c>
      <x:c r="DR97" s="90" t="str">
        <x:f t="shared" si="566"/>
      </x:c>
      <x:c r="DS97" s="90" t="str">
        <x:f t="shared" si="567"/>
      </x:c>
      <x:c r="DT97" s="90" t="str">
        <x:f t="shared" si="568"/>
      </x:c>
      <x:c r="DU97" s="90" t="str">
        <x:f t="shared" si="569"/>
      </x:c>
      <x:c r="DV97" s="90" t="str">
        <x:f t="shared" si="570"/>
      </x:c>
      <x:c r="DW97" s="90" t="str">
        <x:f t="shared" si="571"/>
      </x:c>
      <x:c r="DX97" s="90" t="str">
        <x:f t="shared" si="572"/>
      </x:c>
      <x:c r="DY97" s="90" t="str">
        <x:f t="shared" si="573"/>
      </x:c>
      <x:c r="DZ97" s="90" t="str">
        <x:f t="shared" si="574"/>
      </x:c>
      <x:c r="EA97" s="90" t="str">
        <x:f t="shared" si="575"/>
      </x:c>
      <x:c r="EB97" s="90" t="str">
        <x:f t="shared" si="576"/>
      </x:c>
      <x:c r="EC97" s="90" t="str">
        <x:f t="shared" si="577"/>
      </x:c>
      <x:c r="ED97" s="90" t="str">
        <x:f t="shared" si="578"/>
      </x:c>
      <x:c r="EE97" s="90" t="str">
        <x:f t="shared" si="579"/>
      </x:c>
      <x:c r="EF97" s="90" t="str">
        <x:f t="shared" si="580"/>
      </x:c>
      <x:c r="EG97" s="90" t="str">
        <x:f t="shared" si="581"/>
      </x:c>
      <x:c r="EH97" s="90" t="str">
        <x:f t="shared" si="582"/>
      </x:c>
      <x:c r="EI97" s="90" t="str">
        <x:f t="shared" si="583"/>
      </x:c>
      <x:c r="EJ97" s="90" t="str">
        <x:f t="shared" si="584"/>
      </x:c>
      <x:c r="EK97" s="90" t="str">
        <x:f t="shared" si="585"/>
      </x:c>
      <x:c r="EL97" s="90" t="str">
        <x:f t="shared" si="586"/>
      </x:c>
      <x:c r="EM97" s="90" t="str">
        <x:f t="shared" si="587"/>
      </x:c>
      <x:c r="EN97" s="90" t="str">
        <x:f t="shared" si="588"/>
      </x:c>
      <x:c r="EO97" s="90" t="str">
        <x:f t="shared" si="589"/>
      </x:c>
      <x:c r="EP97" s="90" t="str">
        <x:f t="shared" si="590"/>
      </x:c>
      <x:c r="EQ97" s="90" t="str">
        <x:f t="shared" si="591"/>
      </x:c>
      <x:c r="ER97" s="90" t="str">
        <x:f t="shared" si="592"/>
      </x:c>
      <x:c r="ES97" s="90" t="str">
        <x:f t="shared" si="593"/>
      </x:c>
      <x:c r="ET97" s="90" t="str">
        <x:f t="shared" si="594"/>
      </x:c>
      <x:c r="EU97" s="90" t="str">
        <x:f t="shared" si="595"/>
      </x:c>
      <x:c r="EV97" s="90" t="str">
        <x:f t="shared" si="596"/>
      </x:c>
      <x:c r="EW97" s="90" t="str">
        <x:f t="shared" si="597"/>
      </x:c>
      <x:c r="EX97" s="90" t="str">
        <x:f t="shared" si="598"/>
      </x:c>
      <x:c r="EY97" s="90" t="str">
        <x:f t="shared" si="599"/>
      </x:c>
      <x:c r="EZ97" s="90" t="str">
        <x:f t="shared" si="600"/>
      </x:c>
      <x:c r="FA97" s="90" t="str">
        <x:f t="shared" si="601"/>
      </x:c>
      <x:c r="FB97" t="n">
        <x:f>'07_Presupuesto'!J92-'14_Parametros'!$B$5+1</x:f>
        <x:v>68</x:v>
      </x:c>
      <x:c r="FC97" t="n">
        <x:f>'07_Presupuesto'!K92-'14_Parametros'!$B$5+1</x:f>
        <x:v>79</x:v>
      </x:c>
      <x:c r="FD97">
        <x:f t="shared" si="602"/>
        <x:v>12</x:v>
      </x:c>
    </x:row>
    <x:row r="98" ht="21" customHeight="1">
      <x:c r="B98" s="109" t="str">
        <x:f>'07A_Ppto_Comparado'!K96</x:f>
        <x:v>C.2.1.2</x:v>
      </x:c>
      <x:c r="C98" s="109" t="str">
        <x:f>'07A_Ppto_Comparado'!L96</x:f>
        <x:v>Cama apoyo tuberías</x:v>
      </x:c>
      <x:c r="D98" s="109" t="str">
        <x:f>'07A_Ppto_Comparado'!M96</x:f>
        <x:v>M3</x:v>
      </x:c>
      <x:c r="E98" s="110" t="n">
        <x:f>'07A_Ppto_Comparado'!N96</x:f>
        <x:v>1.71</x:v>
      </x:c>
      <x:c r="F98" s="110" t="n">
        <x:f>'07A_Ppto_Comparado'!O96</x:f>
        <x:v>68750</x:v>
      </x:c>
      <x:c r="G98" s="110" t="n">
        <x:f>'07A_Ppto_Comparado'!P96</x:f>
        <x:v>117562.5</x:v>
      </x:c>
      <x:c r="H98" s="110" t="str">
        <x:f t="shared" si="452"/>
      </x:c>
      <x:c r="I98" s="110" t="str">
        <x:f t="shared" si="453"/>
      </x:c>
      <x:c r="J98" s="110" t="str">
        <x:f t="shared" si="454"/>
      </x:c>
      <x:c r="K98" s="110" t="str">
        <x:f t="shared" si="455"/>
      </x:c>
      <x:c r="L98" s="110" t="str">
        <x:f t="shared" si="456"/>
      </x:c>
      <x:c r="M98" s="110" t="str">
        <x:f t="shared" si="457"/>
      </x:c>
      <x:c r="N98" s="110" t="str">
        <x:f t="shared" si="458"/>
      </x:c>
      <x:c r="O98" s="110" t="str">
        <x:f t="shared" si="459"/>
      </x:c>
      <x:c r="P98" s="110" t="str">
        <x:f t="shared" si="460"/>
      </x:c>
      <x:c r="Q98" s="110" t="str">
        <x:f t="shared" si="461"/>
      </x:c>
      <x:c r="R98" s="110" t="str">
        <x:f t="shared" si="462"/>
      </x:c>
      <x:c r="S98" s="110" t="str">
        <x:f t="shared" si="463"/>
      </x:c>
      <x:c r="T98" s="110" t="str">
        <x:f t="shared" si="464"/>
      </x:c>
      <x:c r="U98" s="110" t="str">
        <x:f t="shared" si="465"/>
      </x:c>
      <x:c r="V98" s="110" t="str">
        <x:f t="shared" si="466"/>
      </x:c>
      <x:c r="W98" s="110" t="str">
        <x:f t="shared" si="467"/>
      </x:c>
      <x:c r="X98" s="110" t="str">
        <x:f t="shared" si="468"/>
      </x:c>
      <x:c r="Y98" s="110" t="str">
        <x:f t="shared" si="469"/>
      </x:c>
      <x:c r="Z98" s="110" t="str">
        <x:f t="shared" si="470"/>
      </x:c>
      <x:c r="AA98" s="110" t="str">
        <x:f t="shared" si="471"/>
      </x:c>
      <x:c r="AB98" s="110" t="str">
        <x:f t="shared" si="472"/>
      </x:c>
      <x:c r="AC98" s="110" t="str">
        <x:f t="shared" si="473"/>
      </x:c>
      <x:c r="AD98" s="110" t="str">
        <x:f t="shared" si="474"/>
      </x:c>
      <x:c r="AE98" s="110" t="str">
        <x:f t="shared" si="475"/>
      </x:c>
      <x:c r="AF98" s="110" t="str">
        <x:f t="shared" si="476"/>
      </x:c>
      <x:c r="AG98" s="110" t="str">
        <x:f t="shared" si="477"/>
      </x:c>
      <x:c r="AH98" s="110" t="str">
        <x:f t="shared" si="478"/>
      </x:c>
      <x:c r="AI98" s="110" t="str">
        <x:f t="shared" si="479"/>
      </x:c>
      <x:c r="AJ98" s="110" t="str">
        <x:f t="shared" si="480"/>
      </x:c>
      <x:c r="AK98" s="110" t="str">
        <x:f t="shared" si="481"/>
      </x:c>
      <x:c r="AL98" s="110" t="str">
        <x:f t="shared" si="482"/>
      </x:c>
      <x:c r="AM98" s="110" t="str">
        <x:f t="shared" si="483"/>
      </x:c>
      <x:c r="AN98" s="110" t="str">
        <x:f t="shared" si="484"/>
      </x:c>
      <x:c r="AO98" s="110" t="str">
        <x:f t="shared" si="485"/>
      </x:c>
      <x:c r="AP98" s="110" t="str">
        <x:f t="shared" si="486"/>
      </x:c>
      <x:c r="AQ98" s="110" t="str">
        <x:f t="shared" si="487"/>
      </x:c>
      <x:c r="AR98" s="110" t="str">
        <x:f t="shared" si="488"/>
      </x:c>
      <x:c r="AS98" s="110" t="str">
        <x:f t="shared" si="489"/>
      </x:c>
      <x:c r="AT98" s="110" t="str">
        <x:f t="shared" si="490"/>
      </x:c>
      <x:c r="AU98" s="110" t="str">
        <x:f t="shared" si="491"/>
      </x:c>
      <x:c r="AV98" s="110" t="str">
        <x:f t="shared" si="492"/>
      </x:c>
      <x:c r="AW98" s="110" t="str">
        <x:f t="shared" si="493"/>
      </x:c>
      <x:c r="AX98" s="110" t="str">
        <x:f t="shared" si="494"/>
      </x:c>
      <x:c r="AY98" s="110" t="str">
        <x:f t="shared" si="495"/>
      </x:c>
      <x:c r="AZ98" s="110" t="str">
        <x:f t="shared" si="496"/>
      </x:c>
      <x:c r="BA98" s="110" t="str">
        <x:f t="shared" si="497"/>
      </x:c>
      <x:c r="BB98" s="110" t="str">
        <x:f t="shared" si="498"/>
      </x:c>
      <x:c r="BC98" s="110" t="str">
        <x:f t="shared" si="499"/>
      </x:c>
      <x:c r="BD98" s="110" t="str">
        <x:f t="shared" si="500"/>
      </x:c>
      <x:c r="BE98" s="110" t="str">
        <x:f t="shared" si="501"/>
      </x:c>
      <x:c r="BF98" s="110" t="str">
        <x:f t="shared" si="502"/>
      </x:c>
      <x:c r="BG98" s="110" t="str">
        <x:f t="shared" si="503"/>
      </x:c>
      <x:c r="BH98" s="110" t="str">
        <x:f t="shared" si="504"/>
      </x:c>
      <x:c r="BI98" s="110" t="str">
        <x:f t="shared" si="505"/>
      </x:c>
      <x:c r="BJ98" s="110" t="str">
        <x:f t="shared" si="506"/>
      </x:c>
      <x:c r="BK98" s="110" t="str">
        <x:f t="shared" si="507"/>
      </x:c>
      <x:c r="BL98" s="110" t="str">
        <x:f t="shared" si="508"/>
      </x:c>
      <x:c r="BM98" s="110" t="str">
        <x:f t="shared" si="509"/>
      </x:c>
      <x:c r="BN98" s="110" t="str">
        <x:f t="shared" si="510"/>
      </x:c>
      <x:c r="BO98" s="110" t="str">
        <x:f t="shared" si="511"/>
      </x:c>
      <x:c r="BP98" s="110" t="str">
        <x:f t="shared" si="512"/>
      </x:c>
      <x:c r="BQ98" s="110" t="str">
        <x:f t="shared" si="513"/>
      </x:c>
      <x:c r="BR98" s="110" t="str">
        <x:f t="shared" si="514"/>
      </x:c>
      <x:c r="BS98" s="110" t="str">
        <x:f t="shared" si="515"/>
      </x:c>
      <x:c r="BT98" s="110" t="str">
        <x:f t="shared" si="516"/>
      </x:c>
      <x:c r="BU98" s="110" t="str">
        <x:f t="shared" si="517"/>
      </x:c>
      <x:c r="BV98" s="110" t="str">
        <x:f t="shared" si="518"/>
      </x:c>
      <x:c r="BW98" s="110">
        <x:f t="shared" si="519"/>
        <x:v>9796.875</x:v>
      </x:c>
      <x:c r="BX98" s="110">
        <x:f t="shared" si="520"/>
        <x:v>9796.875</x:v>
      </x:c>
      <x:c r="BY98" s="110">
        <x:f t="shared" si="521"/>
        <x:v>9796.875</x:v>
      </x:c>
      <x:c r="BZ98" s="110">
        <x:f t="shared" si="522"/>
        <x:v>9796.875</x:v>
      </x:c>
      <x:c r="CA98" s="110">
        <x:f t="shared" si="523"/>
        <x:v>9796.875</x:v>
      </x:c>
      <x:c r="CB98" s="110">
        <x:f t="shared" si="524"/>
        <x:v>9796.875</x:v>
      </x:c>
      <x:c r="CC98" s="110">
        <x:f t="shared" si="525"/>
        <x:v>9796.875</x:v>
      </x:c>
      <x:c r="CD98" s="110">
        <x:f t="shared" si="526"/>
        <x:v>9796.875</x:v>
      </x:c>
      <x:c r="CE98" s="110">
        <x:f t="shared" si="527"/>
        <x:v>9796.875</x:v>
      </x:c>
      <x:c r="CF98" s="110">
        <x:f t="shared" si="528"/>
        <x:v>9796.875</x:v>
      </x:c>
      <x:c r="CG98" s="110">
        <x:f t="shared" si="529"/>
        <x:v>9796.875</x:v>
      </x:c>
      <x:c r="CH98" s="110">
        <x:f t="shared" si="530"/>
        <x:v>9796.875</x:v>
      </x:c>
      <x:c r="CI98" s="110" t="str">
        <x:f t="shared" si="531"/>
      </x:c>
      <x:c r="CJ98" s="110" t="str">
        <x:f t="shared" si="532"/>
      </x:c>
      <x:c r="CK98" s="110" t="str">
        <x:f t="shared" si="533"/>
      </x:c>
      <x:c r="CL98" s="110" t="str">
        <x:f t="shared" si="534"/>
      </x:c>
      <x:c r="CM98" s="110" t="str">
        <x:f t="shared" si="535"/>
      </x:c>
      <x:c r="CN98" s="110" t="str">
        <x:f t="shared" si="536"/>
      </x:c>
      <x:c r="CO98" s="110" t="str">
        <x:f t="shared" si="537"/>
      </x:c>
      <x:c r="CP98" s="110" t="str">
        <x:f t="shared" si="538"/>
      </x:c>
      <x:c r="CQ98" s="110" t="str">
        <x:f t="shared" si="539"/>
      </x:c>
      <x:c r="CR98" s="110" t="str">
        <x:f t="shared" si="540"/>
      </x:c>
      <x:c r="CS98" s="110" t="str">
        <x:f t="shared" si="541"/>
      </x:c>
      <x:c r="CT98" s="110" t="str">
        <x:f t="shared" si="542"/>
      </x:c>
      <x:c r="CU98" s="110" t="str">
        <x:f t="shared" si="543"/>
      </x:c>
      <x:c r="CV98" s="110" t="str">
        <x:f t="shared" si="544"/>
      </x:c>
      <x:c r="CW98" s="110" t="str">
        <x:f t="shared" si="545"/>
      </x:c>
      <x:c r="CX98" s="110" t="str">
        <x:f t="shared" si="546"/>
      </x:c>
      <x:c r="CY98" s="110" t="str">
        <x:f t="shared" si="547"/>
      </x:c>
      <x:c r="CZ98" s="110" t="str">
        <x:f t="shared" si="548"/>
      </x:c>
      <x:c r="DA98" s="110" t="str">
        <x:f t="shared" si="549"/>
      </x:c>
      <x:c r="DB98" s="110" t="str">
        <x:f t="shared" si="550"/>
      </x:c>
      <x:c r="DC98" s="110" t="str">
        <x:f t="shared" si="551"/>
      </x:c>
      <x:c r="DD98" s="110" t="str">
        <x:f t="shared" si="552"/>
      </x:c>
      <x:c r="DE98" s="110" t="str">
        <x:f t="shared" si="553"/>
      </x:c>
      <x:c r="DF98" s="110" t="str">
        <x:f t="shared" si="554"/>
      </x:c>
      <x:c r="DG98" s="110" t="str">
        <x:f t="shared" si="555"/>
      </x:c>
      <x:c r="DH98" s="110" t="str">
        <x:f t="shared" si="556"/>
      </x:c>
      <x:c r="DI98" s="110" t="str">
        <x:f t="shared" si="557"/>
      </x:c>
      <x:c r="DJ98" s="110" t="str">
        <x:f t="shared" si="558"/>
      </x:c>
      <x:c r="DK98" s="110" t="str">
        <x:f t="shared" si="559"/>
      </x:c>
      <x:c r="DL98" s="110" t="str">
        <x:f t="shared" si="560"/>
      </x:c>
      <x:c r="DM98" s="110" t="str">
        <x:f t="shared" si="561"/>
      </x:c>
      <x:c r="DN98" s="110" t="str">
        <x:f t="shared" si="562"/>
      </x:c>
      <x:c r="DO98" s="110" t="str">
        <x:f t="shared" si="563"/>
      </x:c>
      <x:c r="DP98" s="110" t="str">
        <x:f t="shared" si="564"/>
      </x:c>
      <x:c r="DQ98" s="110" t="str">
        <x:f t="shared" si="565"/>
      </x:c>
      <x:c r="DR98" s="110" t="str">
        <x:f t="shared" si="566"/>
      </x:c>
      <x:c r="DS98" s="110" t="str">
        <x:f t="shared" si="567"/>
      </x:c>
      <x:c r="DT98" s="110" t="str">
        <x:f t="shared" si="568"/>
      </x:c>
      <x:c r="DU98" s="110" t="str">
        <x:f t="shared" si="569"/>
      </x:c>
      <x:c r="DV98" s="110" t="str">
        <x:f t="shared" si="570"/>
      </x:c>
      <x:c r="DW98" s="110" t="str">
        <x:f t="shared" si="571"/>
      </x:c>
      <x:c r="DX98" s="110" t="str">
        <x:f t="shared" si="572"/>
      </x:c>
      <x:c r="DY98" s="110" t="str">
        <x:f t="shared" si="573"/>
      </x:c>
      <x:c r="DZ98" s="110" t="str">
        <x:f t="shared" si="574"/>
      </x:c>
      <x:c r="EA98" s="110" t="str">
        <x:f t="shared" si="575"/>
      </x:c>
      <x:c r="EB98" s="110" t="str">
        <x:f t="shared" si="576"/>
      </x:c>
      <x:c r="EC98" s="110" t="str">
        <x:f t="shared" si="577"/>
      </x:c>
      <x:c r="ED98" s="110" t="str">
        <x:f t="shared" si="578"/>
      </x:c>
      <x:c r="EE98" s="110" t="str">
        <x:f t="shared" si="579"/>
      </x:c>
      <x:c r="EF98" s="110" t="str">
        <x:f t="shared" si="580"/>
      </x:c>
      <x:c r="EG98" s="110" t="str">
        <x:f t="shared" si="581"/>
      </x:c>
      <x:c r="EH98" s="110" t="str">
        <x:f t="shared" si="582"/>
      </x:c>
      <x:c r="EI98" s="110" t="str">
        <x:f t="shared" si="583"/>
      </x:c>
      <x:c r="EJ98" s="110" t="str">
        <x:f t="shared" si="584"/>
      </x:c>
      <x:c r="EK98" s="110" t="str">
        <x:f t="shared" si="585"/>
      </x:c>
      <x:c r="EL98" s="110" t="str">
        <x:f t="shared" si="586"/>
      </x:c>
      <x:c r="EM98" s="110" t="str">
        <x:f t="shared" si="587"/>
      </x:c>
      <x:c r="EN98" s="110" t="str">
        <x:f t="shared" si="588"/>
      </x:c>
      <x:c r="EO98" s="110" t="str">
        <x:f t="shared" si="589"/>
      </x:c>
      <x:c r="EP98" s="110" t="str">
        <x:f t="shared" si="590"/>
      </x:c>
      <x:c r="EQ98" s="110" t="str">
        <x:f t="shared" si="591"/>
      </x:c>
      <x:c r="ER98" s="110" t="str">
        <x:f t="shared" si="592"/>
      </x:c>
      <x:c r="ES98" s="110" t="str">
        <x:f t="shared" si="593"/>
      </x:c>
      <x:c r="ET98" s="110" t="str">
        <x:f t="shared" si="594"/>
      </x:c>
      <x:c r="EU98" s="110" t="str">
        <x:f t="shared" si="595"/>
      </x:c>
      <x:c r="EV98" s="110" t="str">
        <x:f t="shared" si="596"/>
      </x:c>
      <x:c r="EW98" s="110" t="str">
        <x:f t="shared" si="597"/>
      </x:c>
      <x:c r="EX98" s="110" t="str">
        <x:f t="shared" si="598"/>
      </x:c>
      <x:c r="EY98" s="110" t="str">
        <x:f t="shared" si="599"/>
      </x:c>
      <x:c r="EZ98" s="110" t="str">
        <x:f t="shared" si="600"/>
      </x:c>
      <x:c r="FA98" s="110" t="str">
        <x:f t="shared" si="601"/>
      </x:c>
      <x:c r="FB98" t="n">
        <x:f>'07_Presupuesto'!J93-'14_Parametros'!$B$5+1</x:f>
        <x:v>68</x:v>
      </x:c>
      <x:c r="FC98" t="n">
        <x:f>'07_Presupuesto'!K93-'14_Parametros'!$B$5+1</x:f>
        <x:v>79</x:v>
      </x:c>
      <x:c r="FD98">
        <x:f t="shared" si="602"/>
        <x:v>12</x:v>
      </x:c>
    </x:row>
    <x:row r="99" ht="21" customHeight="1">
      <x:c r="B99" t="str">
        <x:f>'07A_Ppto_Comparado'!K97</x:f>
        <x:v>C.2.1.3</x:v>
      </x:c>
      <x:c r="C99" t="str">
        <x:f>'07A_Ppto_Comparado'!L97</x:f>
        <x:v>Relleno de zanjas con material de obras</x:v>
      </x:c>
      <x:c r="D99" t="str">
        <x:f>'07A_Ppto_Comparado'!M97</x:f>
        <x:v>M3</x:v>
      </x:c>
      <x:c r="E99" s="90" t="n">
        <x:f>'07A_Ppto_Comparado'!N97</x:f>
        <x:v>2.52</x:v>
      </x:c>
      <x:c r="F99" s="90" t="n">
        <x:f>'07A_Ppto_Comparado'!O97</x:f>
        <x:v>40000</x:v>
      </x:c>
      <x:c r="G99" s="90" t="n">
        <x:f>'07A_Ppto_Comparado'!P97</x:f>
        <x:v>100800</x:v>
      </x:c>
      <x:c r="H99" s="90" t="str">
        <x:f t="shared" si="452"/>
      </x:c>
      <x:c r="I99" s="90" t="str">
        <x:f t="shared" si="453"/>
      </x:c>
      <x:c r="J99" s="90" t="str">
        <x:f t="shared" si="454"/>
      </x:c>
      <x:c r="K99" s="90" t="str">
        <x:f t="shared" si="455"/>
      </x:c>
      <x:c r="L99" s="90" t="str">
        <x:f t="shared" si="456"/>
      </x:c>
      <x:c r="M99" s="90" t="str">
        <x:f t="shared" si="457"/>
      </x:c>
      <x:c r="N99" s="90" t="str">
        <x:f t="shared" si="458"/>
      </x:c>
      <x:c r="O99" s="90" t="str">
        <x:f t="shared" si="459"/>
      </x:c>
      <x:c r="P99" s="90" t="str">
        <x:f t="shared" si="460"/>
      </x:c>
      <x:c r="Q99" s="90" t="str">
        <x:f t="shared" si="461"/>
      </x:c>
      <x:c r="R99" s="90" t="str">
        <x:f t="shared" si="462"/>
      </x:c>
      <x:c r="S99" s="90" t="str">
        <x:f t="shared" si="463"/>
      </x:c>
      <x:c r="T99" s="90" t="str">
        <x:f t="shared" si="464"/>
      </x:c>
      <x:c r="U99" s="90" t="str">
        <x:f t="shared" si="465"/>
      </x:c>
      <x:c r="V99" s="90" t="str">
        <x:f t="shared" si="466"/>
      </x:c>
      <x:c r="W99" s="90" t="str">
        <x:f t="shared" si="467"/>
      </x:c>
      <x:c r="X99" s="90" t="str">
        <x:f t="shared" si="468"/>
      </x:c>
      <x:c r="Y99" s="90" t="str">
        <x:f t="shared" si="469"/>
      </x:c>
      <x:c r="Z99" s="90" t="str">
        <x:f t="shared" si="470"/>
      </x:c>
      <x:c r="AA99" s="90" t="str">
        <x:f t="shared" si="471"/>
      </x:c>
      <x:c r="AB99" s="90" t="str">
        <x:f t="shared" si="472"/>
      </x:c>
      <x:c r="AC99" s="90" t="str">
        <x:f t="shared" si="473"/>
      </x:c>
      <x:c r="AD99" s="90" t="str">
        <x:f t="shared" si="474"/>
      </x:c>
      <x:c r="AE99" s="90" t="str">
        <x:f t="shared" si="475"/>
      </x:c>
      <x:c r="AF99" s="90" t="str">
        <x:f t="shared" si="476"/>
      </x:c>
      <x:c r="AG99" s="90" t="str">
        <x:f t="shared" si="477"/>
      </x:c>
      <x:c r="AH99" s="90" t="str">
        <x:f t="shared" si="478"/>
      </x:c>
      <x:c r="AI99" s="90" t="str">
        <x:f t="shared" si="479"/>
      </x:c>
      <x:c r="AJ99" s="90" t="str">
        <x:f t="shared" si="480"/>
      </x:c>
      <x:c r="AK99" s="90" t="str">
        <x:f t="shared" si="481"/>
      </x:c>
      <x:c r="AL99" s="90" t="str">
        <x:f t="shared" si="482"/>
      </x:c>
      <x:c r="AM99" s="90" t="str">
        <x:f t="shared" si="483"/>
      </x:c>
      <x:c r="AN99" s="90" t="str">
        <x:f t="shared" si="484"/>
      </x:c>
      <x:c r="AO99" s="90" t="str">
        <x:f t="shared" si="485"/>
      </x:c>
      <x:c r="AP99" s="90" t="str">
        <x:f t="shared" si="486"/>
      </x:c>
      <x:c r="AQ99" s="90" t="str">
        <x:f t="shared" si="487"/>
      </x:c>
      <x:c r="AR99" s="90" t="str">
        <x:f t="shared" si="488"/>
      </x:c>
      <x:c r="AS99" s="90" t="str">
        <x:f t="shared" si="489"/>
      </x:c>
      <x:c r="AT99" s="90" t="str">
        <x:f t="shared" si="490"/>
      </x:c>
      <x:c r="AU99" s="90" t="str">
        <x:f t="shared" si="491"/>
      </x:c>
      <x:c r="AV99" s="90" t="str">
        <x:f t="shared" si="492"/>
      </x:c>
      <x:c r="AW99" s="90" t="str">
        <x:f t="shared" si="493"/>
      </x:c>
      <x:c r="AX99" s="90" t="str">
        <x:f t="shared" si="494"/>
      </x:c>
      <x:c r="AY99" s="90" t="str">
        <x:f t="shared" si="495"/>
      </x:c>
      <x:c r="AZ99" s="90" t="str">
        <x:f t="shared" si="496"/>
      </x:c>
      <x:c r="BA99" s="90" t="str">
        <x:f t="shared" si="497"/>
      </x:c>
      <x:c r="BB99" s="90" t="str">
        <x:f t="shared" si="498"/>
      </x:c>
      <x:c r="BC99" s="90" t="str">
        <x:f t="shared" si="499"/>
      </x:c>
      <x:c r="BD99" s="90" t="str">
        <x:f t="shared" si="500"/>
      </x:c>
      <x:c r="BE99" s="90" t="str">
        <x:f t="shared" si="501"/>
      </x:c>
      <x:c r="BF99" s="90" t="str">
        <x:f t="shared" si="502"/>
      </x:c>
      <x:c r="BG99" s="90" t="str">
        <x:f t="shared" si="503"/>
      </x:c>
      <x:c r="BH99" s="90" t="str">
        <x:f t="shared" si="504"/>
      </x:c>
      <x:c r="BI99" s="90" t="str">
        <x:f t="shared" si="505"/>
      </x:c>
      <x:c r="BJ99" s="90" t="str">
        <x:f t="shared" si="506"/>
      </x:c>
      <x:c r="BK99" s="90" t="str">
        <x:f t="shared" si="507"/>
      </x:c>
      <x:c r="BL99" s="90" t="str">
        <x:f t="shared" si="508"/>
      </x:c>
      <x:c r="BM99" s="90" t="str">
        <x:f t="shared" si="509"/>
      </x:c>
      <x:c r="BN99" s="90" t="str">
        <x:f t="shared" si="510"/>
      </x:c>
      <x:c r="BO99" s="90" t="str">
        <x:f t="shared" si="511"/>
      </x:c>
      <x:c r="BP99" s="90" t="str">
        <x:f t="shared" si="512"/>
      </x:c>
      <x:c r="BQ99" s="90" t="str">
        <x:f t="shared" si="513"/>
      </x:c>
      <x:c r="BR99" s="90" t="str">
        <x:f t="shared" si="514"/>
      </x:c>
      <x:c r="BS99" s="90" t="str">
        <x:f t="shared" si="515"/>
      </x:c>
      <x:c r="BT99" s="90" t="str">
        <x:f t="shared" si="516"/>
      </x:c>
      <x:c r="BU99" s="90" t="str">
        <x:f t="shared" si="517"/>
      </x:c>
      <x:c r="BV99" s="90" t="str">
        <x:f t="shared" si="518"/>
      </x:c>
      <x:c r="BW99" s="90">
        <x:f t="shared" si="519"/>
        <x:v>8400</x:v>
      </x:c>
      <x:c r="BX99" s="90">
        <x:f t="shared" si="520"/>
        <x:v>8400</x:v>
      </x:c>
      <x:c r="BY99" s="90">
        <x:f t="shared" si="521"/>
        <x:v>8400</x:v>
      </x:c>
      <x:c r="BZ99" s="90">
        <x:f t="shared" si="522"/>
        <x:v>8400</x:v>
      </x:c>
      <x:c r="CA99" s="90">
        <x:f t="shared" si="523"/>
        <x:v>8400</x:v>
      </x:c>
      <x:c r="CB99" s="90">
        <x:f t="shared" si="524"/>
        <x:v>8400</x:v>
      </x:c>
      <x:c r="CC99" s="90">
        <x:f t="shared" si="525"/>
        <x:v>8400</x:v>
      </x:c>
      <x:c r="CD99" s="90">
        <x:f t="shared" si="526"/>
        <x:v>8400</x:v>
      </x:c>
      <x:c r="CE99" s="90">
        <x:f t="shared" si="527"/>
        <x:v>8400</x:v>
      </x:c>
      <x:c r="CF99" s="90">
        <x:f t="shared" si="528"/>
        <x:v>8400</x:v>
      </x:c>
      <x:c r="CG99" s="90">
        <x:f t="shared" si="529"/>
        <x:v>8400</x:v>
      </x:c>
      <x:c r="CH99" s="90">
        <x:f t="shared" si="530"/>
        <x:v>8400</x:v>
      </x:c>
      <x:c r="CI99" s="90" t="str">
        <x:f t="shared" si="531"/>
      </x:c>
      <x:c r="CJ99" s="90" t="str">
        <x:f t="shared" si="532"/>
      </x:c>
      <x:c r="CK99" s="90" t="str">
        <x:f t="shared" si="533"/>
      </x:c>
      <x:c r="CL99" s="90" t="str">
        <x:f t="shared" si="534"/>
      </x:c>
      <x:c r="CM99" s="90" t="str">
        <x:f t="shared" si="535"/>
      </x:c>
      <x:c r="CN99" s="90" t="str">
        <x:f t="shared" si="536"/>
      </x:c>
      <x:c r="CO99" s="90" t="str">
        <x:f t="shared" si="537"/>
      </x:c>
      <x:c r="CP99" s="90" t="str">
        <x:f t="shared" si="538"/>
      </x:c>
      <x:c r="CQ99" s="90" t="str">
        <x:f t="shared" si="539"/>
      </x:c>
      <x:c r="CR99" s="90" t="str">
        <x:f t="shared" si="540"/>
      </x:c>
      <x:c r="CS99" s="90" t="str">
        <x:f t="shared" si="541"/>
      </x:c>
      <x:c r="CT99" s="90" t="str">
        <x:f t="shared" si="542"/>
      </x:c>
      <x:c r="CU99" s="90" t="str">
        <x:f t="shared" si="543"/>
      </x:c>
      <x:c r="CV99" s="90" t="str">
        <x:f t="shared" si="544"/>
      </x:c>
      <x:c r="CW99" s="90" t="str">
        <x:f t="shared" si="545"/>
      </x:c>
      <x:c r="CX99" s="90" t="str">
        <x:f t="shared" si="546"/>
      </x:c>
      <x:c r="CY99" s="90" t="str">
        <x:f t="shared" si="547"/>
      </x:c>
      <x:c r="CZ99" s="90" t="str">
        <x:f t="shared" si="548"/>
      </x:c>
      <x:c r="DA99" s="90" t="str">
        <x:f t="shared" si="549"/>
      </x:c>
      <x:c r="DB99" s="90" t="str">
        <x:f t="shared" si="550"/>
      </x:c>
      <x:c r="DC99" s="90" t="str">
        <x:f t="shared" si="551"/>
      </x:c>
      <x:c r="DD99" s="90" t="str">
        <x:f t="shared" si="552"/>
      </x:c>
      <x:c r="DE99" s="90" t="str">
        <x:f t="shared" si="553"/>
      </x:c>
      <x:c r="DF99" s="90" t="str">
        <x:f t="shared" si="554"/>
      </x:c>
      <x:c r="DG99" s="90" t="str">
        <x:f t="shared" si="555"/>
      </x:c>
      <x:c r="DH99" s="90" t="str">
        <x:f t="shared" si="556"/>
      </x:c>
      <x:c r="DI99" s="90" t="str">
        <x:f t="shared" si="557"/>
      </x:c>
      <x:c r="DJ99" s="90" t="str">
        <x:f t="shared" si="558"/>
      </x:c>
      <x:c r="DK99" s="90" t="str">
        <x:f t="shared" si="559"/>
      </x:c>
      <x:c r="DL99" s="90" t="str">
        <x:f t="shared" si="560"/>
      </x:c>
      <x:c r="DM99" s="90" t="str">
        <x:f t="shared" si="561"/>
      </x:c>
      <x:c r="DN99" s="90" t="str">
        <x:f t="shared" si="562"/>
      </x:c>
      <x:c r="DO99" s="90" t="str">
        <x:f t="shared" si="563"/>
      </x:c>
      <x:c r="DP99" s="90" t="str">
        <x:f t="shared" si="564"/>
      </x:c>
      <x:c r="DQ99" s="90" t="str">
        <x:f t="shared" si="565"/>
      </x:c>
      <x:c r="DR99" s="90" t="str">
        <x:f t="shared" si="566"/>
      </x:c>
      <x:c r="DS99" s="90" t="str">
        <x:f t="shared" si="567"/>
      </x:c>
      <x:c r="DT99" s="90" t="str">
        <x:f t="shared" si="568"/>
      </x:c>
      <x:c r="DU99" s="90" t="str">
        <x:f t="shared" si="569"/>
      </x:c>
      <x:c r="DV99" s="90" t="str">
        <x:f t="shared" si="570"/>
      </x:c>
      <x:c r="DW99" s="90" t="str">
        <x:f t="shared" si="571"/>
      </x:c>
      <x:c r="DX99" s="90" t="str">
        <x:f t="shared" si="572"/>
      </x:c>
      <x:c r="DY99" s="90" t="str">
        <x:f t="shared" si="573"/>
      </x:c>
      <x:c r="DZ99" s="90" t="str">
        <x:f t="shared" si="574"/>
      </x:c>
      <x:c r="EA99" s="90" t="str">
        <x:f t="shared" si="575"/>
      </x:c>
      <x:c r="EB99" s="90" t="str">
        <x:f t="shared" si="576"/>
      </x:c>
      <x:c r="EC99" s="90" t="str">
        <x:f t="shared" si="577"/>
      </x:c>
      <x:c r="ED99" s="90" t="str">
        <x:f t="shared" si="578"/>
      </x:c>
      <x:c r="EE99" s="90" t="str">
        <x:f t="shared" si="579"/>
      </x:c>
      <x:c r="EF99" s="90" t="str">
        <x:f t="shared" si="580"/>
      </x:c>
      <x:c r="EG99" s="90" t="str">
        <x:f t="shared" si="581"/>
      </x:c>
      <x:c r="EH99" s="90" t="str">
        <x:f t="shared" si="582"/>
      </x:c>
      <x:c r="EI99" s="90" t="str">
        <x:f t="shared" si="583"/>
      </x:c>
      <x:c r="EJ99" s="90" t="str">
        <x:f t="shared" si="584"/>
      </x:c>
      <x:c r="EK99" s="90" t="str">
        <x:f t="shared" si="585"/>
      </x:c>
      <x:c r="EL99" s="90" t="str">
        <x:f t="shared" si="586"/>
      </x:c>
      <x:c r="EM99" s="90" t="str">
        <x:f t="shared" si="587"/>
      </x:c>
      <x:c r="EN99" s="90" t="str">
        <x:f t="shared" si="588"/>
      </x:c>
      <x:c r="EO99" s="90" t="str">
        <x:f t="shared" si="589"/>
      </x:c>
      <x:c r="EP99" s="90" t="str">
        <x:f t="shared" si="590"/>
      </x:c>
      <x:c r="EQ99" s="90" t="str">
        <x:f t="shared" si="591"/>
      </x:c>
      <x:c r="ER99" s="90" t="str">
        <x:f t="shared" si="592"/>
      </x:c>
      <x:c r="ES99" s="90" t="str">
        <x:f t="shared" si="593"/>
      </x:c>
      <x:c r="ET99" s="90" t="str">
        <x:f t="shared" si="594"/>
      </x:c>
      <x:c r="EU99" s="90" t="str">
        <x:f t="shared" si="595"/>
      </x:c>
      <x:c r="EV99" s="90" t="str">
        <x:f t="shared" si="596"/>
      </x:c>
      <x:c r="EW99" s="90" t="str">
        <x:f t="shared" si="597"/>
      </x:c>
      <x:c r="EX99" s="90" t="str">
        <x:f t="shared" si="598"/>
      </x:c>
      <x:c r="EY99" s="90" t="str">
        <x:f t="shared" si="599"/>
      </x:c>
      <x:c r="EZ99" s="90" t="str">
        <x:f t="shared" si="600"/>
      </x:c>
      <x:c r="FA99" s="90" t="str">
        <x:f t="shared" si="601"/>
      </x:c>
      <x:c r="FB99" t="n">
        <x:f>'07_Presupuesto'!J94-'14_Parametros'!$B$5+1</x:f>
        <x:v>68</x:v>
      </x:c>
      <x:c r="FC99" t="n">
        <x:f>'07_Presupuesto'!K94-'14_Parametros'!$B$5+1</x:f>
        <x:v>79</x:v>
      </x:c>
      <x:c r="FD99">
        <x:f t="shared" si="602"/>
        <x:v>12</x:v>
      </x:c>
    </x:row>
    <x:row r="100" ht="21" customHeight="1">
      <x:c r="B100" s="109" t="str">
        <x:f>'07A_Ppto_Comparado'!K98</x:f>
        <x:v>C.2.2.1/a)</x:v>
      </x:c>
      <x:c r="C100" s="109" t="str">
        <x:f>'07A_Ppto_Comparado'!L98</x:f>
        <x:v>Cañeria cobre 1/2" Tipo L</x:v>
      </x:c>
      <x:c r="D100" s="109" t="str">
        <x:f>'07A_Ppto_Comparado'!M98</x:f>
        <x:v>ML</x:v>
      </x:c>
      <x:c r="E100" s="110" t="n">
        <x:f>'07A_Ppto_Comparado'!N98</x:f>
        <x:v>18</x:v>
      </x:c>
      <x:c r="F100" s="110" t="n">
        <x:f>'07A_Ppto_Comparado'!O98</x:f>
        <x:v>10249.999999999998</x:v>
      </x:c>
      <x:c r="G100" s="110" t="n">
        <x:f>'07A_Ppto_Comparado'!P98</x:f>
        <x:v>184499.99999999997</x:v>
      </x:c>
      <x:c r="H100" s="110" t="str">
        <x:f t="shared" si="452"/>
      </x:c>
      <x:c r="I100" s="110" t="str">
        <x:f t="shared" si="453"/>
      </x:c>
      <x:c r="J100" s="110" t="str">
        <x:f t="shared" si="454"/>
      </x:c>
      <x:c r="K100" s="110" t="str">
        <x:f t="shared" si="455"/>
      </x:c>
      <x:c r="L100" s="110" t="str">
        <x:f t="shared" si="456"/>
      </x:c>
      <x:c r="M100" s="110" t="str">
        <x:f t="shared" si="457"/>
      </x:c>
      <x:c r="N100" s="110" t="str">
        <x:f t="shared" si="458"/>
      </x:c>
      <x:c r="O100" s="110" t="str">
        <x:f t="shared" si="459"/>
      </x:c>
      <x:c r="P100" s="110" t="str">
        <x:f t="shared" si="460"/>
      </x:c>
      <x:c r="Q100" s="110" t="str">
        <x:f t="shared" si="461"/>
      </x:c>
      <x:c r="R100" s="110" t="str">
        <x:f t="shared" si="462"/>
      </x:c>
      <x:c r="S100" s="110" t="str">
        <x:f t="shared" si="463"/>
      </x:c>
      <x:c r="T100" s="110" t="str">
        <x:f t="shared" si="464"/>
      </x:c>
      <x:c r="U100" s="110" t="str">
        <x:f t="shared" si="465"/>
      </x:c>
      <x:c r="V100" s="110" t="str">
        <x:f t="shared" si="466"/>
      </x:c>
      <x:c r="W100" s="110" t="str">
        <x:f t="shared" si="467"/>
      </x:c>
      <x:c r="X100" s="110" t="str">
        <x:f t="shared" si="468"/>
      </x:c>
      <x:c r="Y100" s="110" t="str">
        <x:f t="shared" si="469"/>
      </x:c>
      <x:c r="Z100" s="110" t="str">
        <x:f t="shared" si="470"/>
      </x:c>
      <x:c r="AA100" s="110" t="str">
        <x:f t="shared" si="471"/>
      </x:c>
      <x:c r="AB100" s="110" t="str">
        <x:f t="shared" si="472"/>
      </x:c>
      <x:c r="AC100" s="110" t="str">
        <x:f t="shared" si="473"/>
      </x:c>
      <x:c r="AD100" s="110" t="str">
        <x:f t="shared" si="474"/>
      </x:c>
      <x:c r="AE100" s="110" t="str">
        <x:f t="shared" si="475"/>
      </x:c>
      <x:c r="AF100" s="110" t="str">
        <x:f t="shared" si="476"/>
      </x:c>
      <x:c r="AG100" s="110" t="str">
        <x:f t="shared" si="477"/>
      </x:c>
      <x:c r="AH100" s="110" t="str">
        <x:f t="shared" si="478"/>
      </x:c>
      <x:c r="AI100" s="110" t="str">
        <x:f t="shared" si="479"/>
      </x:c>
      <x:c r="AJ100" s="110" t="str">
        <x:f t="shared" si="480"/>
      </x:c>
      <x:c r="AK100" s="110" t="str">
        <x:f t="shared" si="481"/>
      </x:c>
      <x:c r="AL100" s="110" t="str">
        <x:f t="shared" si="482"/>
      </x:c>
      <x:c r="AM100" s="110" t="str">
        <x:f t="shared" si="483"/>
      </x:c>
      <x:c r="AN100" s="110" t="str">
        <x:f t="shared" si="484"/>
      </x:c>
      <x:c r="AO100" s="110" t="str">
        <x:f t="shared" si="485"/>
      </x:c>
      <x:c r="AP100" s="110" t="str">
        <x:f t="shared" si="486"/>
      </x:c>
      <x:c r="AQ100" s="110" t="str">
        <x:f t="shared" si="487"/>
      </x:c>
      <x:c r="AR100" s="110" t="str">
        <x:f t="shared" si="488"/>
      </x:c>
      <x:c r="AS100" s="110" t="str">
        <x:f t="shared" si="489"/>
      </x:c>
      <x:c r="AT100" s="110" t="str">
        <x:f t="shared" si="490"/>
      </x:c>
      <x:c r="AU100" s="110" t="str">
        <x:f t="shared" si="491"/>
      </x:c>
      <x:c r="AV100" s="110" t="str">
        <x:f t="shared" si="492"/>
      </x:c>
      <x:c r="AW100" s="110" t="str">
        <x:f t="shared" si="493"/>
      </x:c>
      <x:c r="AX100" s="110" t="str">
        <x:f t="shared" si="494"/>
      </x:c>
      <x:c r="AY100" s="110" t="str">
        <x:f t="shared" si="495"/>
      </x:c>
      <x:c r="AZ100" s="110" t="str">
        <x:f t="shared" si="496"/>
      </x:c>
      <x:c r="BA100" s="110" t="str">
        <x:f t="shared" si="497"/>
      </x:c>
      <x:c r="BB100" s="110" t="str">
        <x:f t="shared" si="498"/>
      </x:c>
      <x:c r="BC100" s="110" t="str">
        <x:f t="shared" si="499"/>
      </x:c>
      <x:c r="BD100" s="110" t="str">
        <x:f t="shared" si="500"/>
      </x:c>
      <x:c r="BE100" s="110" t="str">
        <x:f t="shared" si="501"/>
      </x:c>
      <x:c r="BF100" s="110" t="str">
        <x:f t="shared" si="502"/>
      </x:c>
      <x:c r="BG100" s="110" t="str">
        <x:f t="shared" si="503"/>
      </x:c>
      <x:c r="BH100" s="110" t="str">
        <x:f t="shared" si="504"/>
      </x:c>
      <x:c r="BI100" s="110" t="str">
        <x:f t="shared" si="505"/>
      </x:c>
      <x:c r="BJ100" s="110" t="str">
        <x:f t="shared" si="506"/>
      </x:c>
      <x:c r="BK100" s="110" t="str">
        <x:f t="shared" si="507"/>
      </x:c>
      <x:c r="BL100" s="110" t="str">
        <x:f t="shared" si="508"/>
      </x:c>
      <x:c r="BM100" s="110" t="str">
        <x:f t="shared" si="509"/>
      </x:c>
      <x:c r="BN100" s="110" t="str">
        <x:f t="shared" si="510"/>
      </x:c>
      <x:c r="BO100" s="110" t="str">
        <x:f t="shared" si="511"/>
      </x:c>
      <x:c r="BP100" s="110" t="str">
        <x:f t="shared" si="512"/>
      </x:c>
      <x:c r="BQ100" s="110" t="str">
        <x:f t="shared" si="513"/>
      </x:c>
      <x:c r="BR100" s="110" t="str">
        <x:f t="shared" si="514"/>
      </x:c>
      <x:c r="BS100" s="110" t="str">
        <x:f t="shared" si="515"/>
      </x:c>
      <x:c r="BT100" s="110" t="str">
        <x:f t="shared" si="516"/>
      </x:c>
      <x:c r="BU100" s="110" t="str">
        <x:f t="shared" si="517"/>
      </x:c>
      <x:c r="BV100" s="110" t="str">
        <x:f t="shared" si="518"/>
      </x:c>
      <x:c r="BW100" s="110">
        <x:f t="shared" si="519"/>
        <x:v>15374.999999999998</x:v>
      </x:c>
      <x:c r="BX100" s="110">
        <x:f t="shared" si="520"/>
        <x:v>15374.999999999998</x:v>
      </x:c>
      <x:c r="BY100" s="110">
        <x:f t="shared" si="521"/>
        <x:v>15374.999999999998</x:v>
      </x:c>
      <x:c r="BZ100" s="110">
        <x:f t="shared" si="522"/>
        <x:v>15374.999999999998</x:v>
      </x:c>
      <x:c r="CA100" s="110">
        <x:f t="shared" si="523"/>
        <x:v>15374.999999999998</x:v>
      </x:c>
      <x:c r="CB100" s="110">
        <x:f t="shared" si="524"/>
        <x:v>15374.999999999998</x:v>
      </x:c>
      <x:c r="CC100" s="110">
        <x:f t="shared" si="525"/>
        <x:v>15374.999999999998</x:v>
      </x:c>
      <x:c r="CD100" s="110">
        <x:f t="shared" si="526"/>
        <x:v>15374.999999999998</x:v>
      </x:c>
      <x:c r="CE100" s="110">
        <x:f t="shared" si="527"/>
        <x:v>15374.999999999998</x:v>
      </x:c>
      <x:c r="CF100" s="110">
        <x:f t="shared" si="528"/>
        <x:v>15374.999999999998</x:v>
      </x:c>
      <x:c r="CG100" s="110">
        <x:f t="shared" si="529"/>
        <x:v>15374.999999999998</x:v>
      </x:c>
      <x:c r="CH100" s="110">
        <x:f t="shared" si="530"/>
        <x:v>15374.999999999998</x:v>
      </x:c>
      <x:c r="CI100" s="110" t="str">
        <x:f t="shared" si="531"/>
      </x:c>
      <x:c r="CJ100" s="110" t="str">
        <x:f t="shared" si="532"/>
      </x:c>
      <x:c r="CK100" s="110" t="str">
        <x:f t="shared" si="533"/>
      </x:c>
      <x:c r="CL100" s="110" t="str">
        <x:f t="shared" si="534"/>
      </x:c>
      <x:c r="CM100" s="110" t="str">
        <x:f t="shared" si="535"/>
      </x:c>
      <x:c r="CN100" s="110" t="str">
        <x:f t="shared" si="536"/>
      </x:c>
      <x:c r="CO100" s="110" t="str">
        <x:f t="shared" si="537"/>
      </x:c>
      <x:c r="CP100" s="110" t="str">
        <x:f t="shared" si="538"/>
      </x:c>
      <x:c r="CQ100" s="110" t="str">
        <x:f t="shared" si="539"/>
      </x:c>
      <x:c r="CR100" s="110" t="str">
        <x:f t="shared" si="540"/>
      </x:c>
      <x:c r="CS100" s="110" t="str">
        <x:f t="shared" si="541"/>
      </x:c>
      <x:c r="CT100" s="110" t="str">
        <x:f t="shared" si="542"/>
      </x:c>
      <x:c r="CU100" s="110" t="str">
        <x:f t="shared" si="543"/>
      </x:c>
      <x:c r="CV100" s="110" t="str">
        <x:f t="shared" si="544"/>
      </x:c>
      <x:c r="CW100" s="110" t="str">
        <x:f t="shared" si="545"/>
      </x:c>
      <x:c r="CX100" s="110" t="str">
        <x:f t="shared" si="546"/>
      </x:c>
      <x:c r="CY100" s="110" t="str">
        <x:f t="shared" si="547"/>
      </x:c>
      <x:c r="CZ100" s="110" t="str">
        <x:f t="shared" si="548"/>
      </x:c>
      <x:c r="DA100" s="110" t="str">
        <x:f t="shared" si="549"/>
      </x:c>
      <x:c r="DB100" s="110" t="str">
        <x:f t="shared" si="550"/>
      </x:c>
      <x:c r="DC100" s="110" t="str">
        <x:f t="shared" si="551"/>
      </x:c>
      <x:c r="DD100" s="110" t="str">
        <x:f t="shared" si="552"/>
      </x:c>
      <x:c r="DE100" s="110" t="str">
        <x:f t="shared" si="553"/>
      </x:c>
      <x:c r="DF100" s="110" t="str">
        <x:f t="shared" si="554"/>
      </x:c>
      <x:c r="DG100" s="110" t="str">
        <x:f t="shared" si="555"/>
      </x:c>
      <x:c r="DH100" s="110" t="str">
        <x:f t="shared" si="556"/>
      </x:c>
      <x:c r="DI100" s="110" t="str">
        <x:f t="shared" si="557"/>
      </x:c>
      <x:c r="DJ100" s="110" t="str">
        <x:f t="shared" si="558"/>
      </x:c>
      <x:c r="DK100" s="110" t="str">
        <x:f t="shared" si="559"/>
      </x:c>
      <x:c r="DL100" s="110" t="str">
        <x:f t="shared" si="560"/>
      </x:c>
      <x:c r="DM100" s="110" t="str">
        <x:f t="shared" si="561"/>
      </x:c>
      <x:c r="DN100" s="110" t="str">
        <x:f t="shared" si="562"/>
      </x:c>
      <x:c r="DO100" s="110" t="str">
        <x:f t="shared" si="563"/>
      </x:c>
      <x:c r="DP100" s="110" t="str">
        <x:f t="shared" si="564"/>
      </x:c>
      <x:c r="DQ100" s="110" t="str">
        <x:f t="shared" si="565"/>
      </x:c>
      <x:c r="DR100" s="110" t="str">
        <x:f t="shared" si="566"/>
      </x:c>
      <x:c r="DS100" s="110" t="str">
        <x:f t="shared" si="567"/>
      </x:c>
      <x:c r="DT100" s="110" t="str">
        <x:f t="shared" si="568"/>
      </x:c>
      <x:c r="DU100" s="110" t="str">
        <x:f t="shared" si="569"/>
      </x:c>
      <x:c r="DV100" s="110" t="str">
        <x:f t="shared" si="570"/>
      </x:c>
      <x:c r="DW100" s="110" t="str">
        <x:f t="shared" si="571"/>
      </x:c>
      <x:c r="DX100" s="110" t="str">
        <x:f t="shared" si="572"/>
      </x:c>
      <x:c r="DY100" s="110" t="str">
        <x:f t="shared" si="573"/>
      </x:c>
      <x:c r="DZ100" s="110" t="str">
        <x:f t="shared" si="574"/>
      </x:c>
      <x:c r="EA100" s="110" t="str">
        <x:f t="shared" si="575"/>
      </x:c>
      <x:c r="EB100" s="110" t="str">
        <x:f t="shared" si="576"/>
      </x:c>
      <x:c r="EC100" s="110" t="str">
        <x:f t="shared" si="577"/>
      </x:c>
      <x:c r="ED100" s="110" t="str">
        <x:f t="shared" si="578"/>
      </x:c>
      <x:c r="EE100" s="110" t="str">
        <x:f t="shared" si="579"/>
      </x:c>
      <x:c r="EF100" s="110" t="str">
        <x:f t="shared" si="580"/>
      </x:c>
      <x:c r="EG100" s="110" t="str">
        <x:f t="shared" si="581"/>
      </x:c>
      <x:c r="EH100" s="110" t="str">
        <x:f t="shared" si="582"/>
      </x:c>
      <x:c r="EI100" s="110" t="str">
        <x:f t="shared" si="583"/>
      </x:c>
      <x:c r="EJ100" s="110" t="str">
        <x:f t="shared" si="584"/>
      </x:c>
      <x:c r="EK100" s="110" t="str">
        <x:f t="shared" si="585"/>
      </x:c>
      <x:c r="EL100" s="110" t="str">
        <x:f t="shared" si="586"/>
      </x:c>
      <x:c r="EM100" s="110" t="str">
        <x:f t="shared" si="587"/>
      </x:c>
      <x:c r="EN100" s="110" t="str">
        <x:f t="shared" si="588"/>
      </x:c>
      <x:c r="EO100" s="110" t="str">
        <x:f t="shared" si="589"/>
      </x:c>
      <x:c r="EP100" s="110" t="str">
        <x:f t="shared" si="590"/>
      </x:c>
      <x:c r="EQ100" s="110" t="str">
        <x:f t="shared" si="591"/>
      </x:c>
      <x:c r="ER100" s="110" t="str">
        <x:f t="shared" si="592"/>
      </x:c>
      <x:c r="ES100" s="110" t="str">
        <x:f t="shared" si="593"/>
      </x:c>
      <x:c r="ET100" s="110" t="str">
        <x:f t="shared" si="594"/>
      </x:c>
      <x:c r="EU100" s="110" t="str">
        <x:f t="shared" si="595"/>
      </x:c>
      <x:c r="EV100" s="110" t="str">
        <x:f t="shared" si="596"/>
      </x:c>
      <x:c r="EW100" s="110" t="str">
        <x:f t="shared" si="597"/>
      </x:c>
      <x:c r="EX100" s="110" t="str">
        <x:f t="shared" si="598"/>
      </x:c>
      <x:c r="EY100" s="110" t="str">
        <x:f t="shared" si="599"/>
      </x:c>
      <x:c r="EZ100" s="110" t="str">
        <x:f t="shared" si="600"/>
      </x:c>
      <x:c r="FA100" s="110" t="str">
        <x:f t="shared" si="601"/>
      </x:c>
      <x:c r="FB100" t="n">
        <x:f>'07_Presupuesto'!J95-'14_Parametros'!$B$5+1</x:f>
        <x:v>68</x:v>
      </x:c>
      <x:c r="FC100" t="n">
        <x:f>'07_Presupuesto'!K95-'14_Parametros'!$B$5+1</x:f>
        <x:v>79</x:v>
      </x:c>
      <x:c r="FD100">
        <x:f t="shared" si="602"/>
        <x:v>12</x:v>
      </x:c>
    </x:row>
    <x:row r="101" ht="21" customHeight="1">
      <x:c r="B101" t="str">
        <x:f>'07A_Ppto_Comparado'!K99</x:f>
        <x:v>C.2.2.1/b)</x:v>
      </x:c>
      <x:c r="C101" t="str">
        <x:f>'07A_Ppto_Comparado'!L99</x:f>
        <x:v>Cañeria cobre 3/4" Tipo L</x:v>
      </x:c>
      <x:c r="D101" t="str">
        <x:f>'07A_Ppto_Comparado'!M99</x:f>
        <x:v>ML</x:v>
      </x:c>
      <x:c r="E101" s="90" t="n">
        <x:f>'07A_Ppto_Comparado'!N99</x:f>
        <x:v>6</x:v>
      </x:c>
      <x:c r="F101" s="90" t="n">
        <x:f>'07A_Ppto_Comparado'!O99</x:f>
        <x:v>15624.999999999998</x:v>
      </x:c>
      <x:c r="G101" s="90" t="n">
        <x:f>'07A_Ppto_Comparado'!P99</x:f>
        <x:v>93749.99999999999</x:v>
      </x:c>
      <x:c r="H101" s="90" t="str">
        <x:f t="shared" si="452"/>
      </x:c>
      <x:c r="I101" s="90" t="str">
        <x:f t="shared" si="453"/>
      </x:c>
      <x:c r="J101" s="90" t="str">
        <x:f t="shared" si="454"/>
      </x:c>
      <x:c r="K101" s="90" t="str">
        <x:f t="shared" si="455"/>
      </x:c>
      <x:c r="L101" s="90" t="str">
        <x:f t="shared" si="456"/>
      </x:c>
      <x:c r="M101" s="90" t="str">
        <x:f t="shared" si="457"/>
      </x:c>
      <x:c r="N101" s="90" t="str">
        <x:f t="shared" si="458"/>
      </x:c>
      <x:c r="O101" s="90" t="str">
        <x:f t="shared" si="459"/>
      </x:c>
      <x:c r="P101" s="90" t="str">
        <x:f t="shared" si="460"/>
      </x:c>
      <x:c r="Q101" s="90" t="str">
        <x:f t="shared" si="461"/>
      </x:c>
      <x:c r="R101" s="90" t="str">
        <x:f t="shared" si="462"/>
      </x:c>
      <x:c r="S101" s="90" t="str">
        <x:f t="shared" si="463"/>
      </x:c>
      <x:c r="T101" s="90" t="str">
        <x:f t="shared" si="464"/>
      </x:c>
      <x:c r="U101" s="90" t="str">
        <x:f t="shared" si="465"/>
      </x:c>
      <x:c r="V101" s="90" t="str">
        <x:f t="shared" si="466"/>
      </x:c>
      <x:c r="W101" s="90" t="str">
        <x:f t="shared" si="467"/>
      </x:c>
      <x:c r="X101" s="90" t="str">
        <x:f t="shared" si="468"/>
      </x:c>
      <x:c r="Y101" s="90" t="str">
        <x:f t="shared" si="469"/>
      </x:c>
      <x:c r="Z101" s="90" t="str">
        <x:f t="shared" si="470"/>
      </x:c>
      <x:c r="AA101" s="90" t="str">
        <x:f t="shared" si="471"/>
      </x:c>
      <x:c r="AB101" s="90" t="str">
        <x:f t="shared" si="472"/>
      </x:c>
      <x:c r="AC101" s="90" t="str">
        <x:f t="shared" si="473"/>
      </x:c>
      <x:c r="AD101" s="90" t="str">
        <x:f t="shared" si="474"/>
      </x:c>
      <x:c r="AE101" s="90" t="str">
        <x:f t="shared" si="475"/>
      </x:c>
      <x:c r="AF101" s="90" t="str">
        <x:f t="shared" si="476"/>
      </x:c>
      <x:c r="AG101" s="90" t="str">
        <x:f t="shared" si="477"/>
      </x:c>
      <x:c r="AH101" s="90" t="str">
        <x:f t="shared" si="478"/>
      </x:c>
      <x:c r="AI101" s="90" t="str">
        <x:f t="shared" si="479"/>
      </x:c>
      <x:c r="AJ101" s="90" t="str">
        <x:f t="shared" si="480"/>
      </x:c>
      <x:c r="AK101" s="90" t="str">
        <x:f t="shared" si="481"/>
      </x:c>
      <x:c r="AL101" s="90" t="str">
        <x:f t="shared" si="482"/>
      </x:c>
      <x:c r="AM101" s="90" t="str">
        <x:f t="shared" si="483"/>
      </x:c>
      <x:c r="AN101" s="90" t="str">
        <x:f t="shared" si="484"/>
      </x:c>
      <x:c r="AO101" s="90" t="str">
        <x:f t="shared" si="485"/>
      </x:c>
      <x:c r="AP101" s="90" t="str">
        <x:f t="shared" si="486"/>
      </x:c>
      <x:c r="AQ101" s="90" t="str">
        <x:f t="shared" si="487"/>
      </x:c>
      <x:c r="AR101" s="90" t="str">
        <x:f t="shared" si="488"/>
      </x:c>
      <x:c r="AS101" s="90" t="str">
        <x:f t="shared" si="489"/>
      </x:c>
      <x:c r="AT101" s="90" t="str">
        <x:f t="shared" si="490"/>
      </x:c>
      <x:c r="AU101" s="90" t="str">
        <x:f t="shared" si="491"/>
      </x:c>
      <x:c r="AV101" s="90" t="str">
        <x:f t="shared" si="492"/>
      </x:c>
      <x:c r="AW101" s="90" t="str">
        <x:f t="shared" si="493"/>
      </x:c>
      <x:c r="AX101" s="90" t="str">
        <x:f t="shared" si="494"/>
      </x:c>
      <x:c r="AY101" s="90" t="str">
        <x:f t="shared" si="495"/>
      </x:c>
      <x:c r="AZ101" s="90" t="str">
        <x:f t="shared" si="496"/>
      </x:c>
      <x:c r="BA101" s="90" t="str">
        <x:f t="shared" si="497"/>
      </x:c>
      <x:c r="BB101" s="90" t="str">
        <x:f t="shared" si="498"/>
      </x:c>
      <x:c r="BC101" s="90" t="str">
        <x:f t="shared" si="499"/>
      </x:c>
      <x:c r="BD101" s="90" t="str">
        <x:f t="shared" si="500"/>
      </x:c>
      <x:c r="BE101" s="90" t="str">
        <x:f t="shared" si="501"/>
      </x:c>
      <x:c r="BF101" s="90" t="str">
        <x:f t="shared" si="502"/>
      </x:c>
      <x:c r="BG101" s="90" t="str">
        <x:f t="shared" si="503"/>
      </x:c>
      <x:c r="BH101" s="90" t="str">
        <x:f t="shared" si="504"/>
      </x:c>
      <x:c r="BI101" s="90" t="str">
        <x:f t="shared" si="505"/>
      </x:c>
      <x:c r="BJ101" s="90" t="str">
        <x:f t="shared" si="506"/>
      </x:c>
      <x:c r="BK101" s="90" t="str">
        <x:f t="shared" si="507"/>
      </x:c>
      <x:c r="BL101" s="90" t="str">
        <x:f t="shared" si="508"/>
      </x:c>
      <x:c r="BM101" s="90" t="str">
        <x:f t="shared" si="509"/>
      </x:c>
      <x:c r="BN101" s="90" t="str">
        <x:f t="shared" si="510"/>
      </x:c>
      <x:c r="BO101" s="90" t="str">
        <x:f t="shared" si="511"/>
      </x:c>
      <x:c r="BP101" s="90" t="str">
        <x:f t="shared" si="512"/>
      </x:c>
      <x:c r="BQ101" s="90" t="str">
        <x:f t="shared" si="513"/>
      </x:c>
      <x:c r="BR101" s="90" t="str">
        <x:f t="shared" si="514"/>
      </x:c>
      <x:c r="BS101" s="90" t="str">
        <x:f t="shared" si="515"/>
      </x:c>
      <x:c r="BT101" s="90" t="str">
        <x:f t="shared" si="516"/>
      </x:c>
      <x:c r="BU101" s="90" t="str">
        <x:f t="shared" si="517"/>
      </x:c>
      <x:c r="BV101" s="90" t="str">
        <x:f t="shared" si="518"/>
      </x:c>
      <x:c r="BW101" s="90">
        <x:f t="shared" si="519"/>
        <x:v>7812.4999999999991</x:v>
      </x:c>
      <x:c r="BX101" s="90">
        <x:f t="shared" si="520"/>
        <x:v>7812.4999999999991</x:v>
      </x:c>
      <x:c r="BY101" s="90">
        <x:f t="shared" si="521"/>
        <x:v>7812.4999999999991</x:v>
      </x:c>
      <x:c r="BZ101" s="90">
        <x:f t="shared" si="522"/>
        <x:v>7812.4999999999991</x:v>
      </x:c>
      <x:c r="CA101" s="90">
        <x:f t="shared" si="523"/>
        <x:v>7812.4999999999991</x:v>
      </x:c>
      <x:c r="CB101" s="90">
        <x:f t="shared" si="524"/>
        <x:v>7812.4999999999991</x:v>
      </x:c>
      <x:c r="CC101" s="90">
        <x:f t="shared" si="525"/>
        <x:v>7812.4999999999991</x:v>
      </x:c>
      <x:c r="CD101" s="90">
        <x:f t="shared" si="526"/>
        <x:v>7812.4999999999991</x:v>
      </x:c>
      <x:c r="CE101" s="90">
        <x:f t="shared" si="527"/>
        <x:v>7812.4999999999991</x:v>
      </x:c>
      <x:c r="CF101" s="90">
        <x:f t="shared" si="528"/>
        <x:v>7812.4999999999991</x:v>
      </x:c>
      <x:c r="CG101" s="90">
        <x:f t="shared" si="529"/>
        <x:v>7812.4999999999991</x:v>
      </x:c>
      <x:c r="CH101" s="90">
        <x:f t="shared" si="530"/>
        <x:v>7812.4999999999991</x:v>
      </x:c>
      <x:c r="CI101" s="90" t="str">
        <x:f t="shared" si="531"/>
      </x:c>
      <x:c r="CJ101" s="90" t="str">
        <x:f t="shared" si="532"/>
      </x:c>
      <x:c r="CK101" s="90" t="str">
        <x:f t="shared" si="533"/>
      </x:c>
      <x:c r="CL101" s="90" t="str">
        <x:f t="shared" si="534"/>
      </x:c>
      <x:c r="CM101" s="90" t="str">
        <x:f t="shared" si="535"/>
      </x:c>
      <x:c r="CN101" s="90" t="str">
        <x:f t="shared" si="536"/>
      </x:c>
      <x:c r="CO101" s="90" t="str">
        <x:f t="shared" si="537"/>
      </x:c>
      <x:c r="CP101" s="90" t="str">
        <x:f t="shared" si="538"/>
      </x:c>
      <x:c r="CQ101" s="90" t="str">
        <x:f t="shared" si="539"/>
      </x:c>
      <x:c r="CR101" s="90" t="str">
        <x:f t="shared" si="540"/>
      </x:c>
      <x:c r="CS101" s="90" t="str">
        <x:f t="shared" si="541"/>
      </x:c>
      <x:c r="CT101" s="90" t="str">
        <x:f t="shared" si="542"/>
      </x:c>
      <x:c r="CU101" s="90" t="str">
        <x:f t="shared" si="543"/>
      </x:c>
      <x:c r="CV101" s="90" t="str">
        <x:f t="shared" si="544"/>
      </x:c>
      <x:c r="CW101" s="90" t="str">
        <x:f t="shared" si="545"/>
      </x:c>
      <x:c r="CX101" s="90" t="str">
        <x:f t="shared" si="546"/>
      </x:c>
      <x:c r="CY101" s="90" t="str">
        <x:f t="shared" si="547"/>
      </x:c>
      <x:c r="CZ101" s="90" t="str">
        <x:f t="shared" si="548"/>
      </x:c>
      <x:c r="DA101" s="90" t="str">
        <x:f t="shared" si="549"/>
      </x:c>
      <x:c r="DB101" s="90" t="str">
        <x:f t="shared" si="550"/>
      </x:c>
      <x:c r="DC101" s="90" t="str">
        <x:f t="shared" si="551"/>
      </x:c>
      <x:c r="DD101" s="90" t="str">
        <x:f t="shared" si="552"/>
      </x:c>
      <x:c r="DE101" s="90" t="str">
        <x:f t="shared" si="553"/>
      </x:c>
      <x:c r="DF101" s="90" t="str">
        <x:f t="shared" si="554"/>
      </x:c>
      <x:c r="DG101" s="90" t="str">
        <x:f t="shared" si="555"/>
      </x:c>
      <x:c r="DH101" s="90" t="str">
        <x:f t="shared" si="556"/>
      </x:c>
      <x:c r="DI101" s="90" t="str">
        <x:f t="shared" si="557"/>
      </x:c>
      <x:c r="DJ101" s="90" t="str">
        <x:f t="shared" si="558"/>
      </x:c>
      <x:c r="DK101" s="90" t="str">
        <x:f t="shared" si="559"/>
      </x:c>
      <x:c r="DL101" s="90" t="str">
        <x:f t="shared" si="560"/>
      </x:c>
      <x:c r="DM101" s="90" t="str">
        <x:f t="shared" si="561"/>
      </x:c>
      <x:c r="DN101" s="90" t="str">
        <x:f t="shared" si="562"/>
      </x:c>
      <x:c r="DO101" s="90" t="str">
        <x:f t="shared" si="563"/>
      </x:c>
      <x:c r="DP101" s="90" t="str">
        <x:f t="shared" si="564"/>
      </x:c>
      <x:c r="DQ101" s="90" t="str">
        <x:f t="shared" si="565"/>
      </x:c>
      <x:c r="DR101" s="90" t="str">
        <x:f t="shared" si="566"/>
      </x:c>
      <x:c r="DS101" s="90" t="str">
        <x:f t="shared" si="567"/>
      </x:c>
      <x:c r="DT101" s="90" t="str">
        <x:f t="shared" si="568"/>
      </x:c>
      <x:c r="DU101" s="90" t="str">
        <x:f t="shared" si="569"/>
      </x:c>
      <x:c r="DV101" s="90" t="str">
        <x:f t="shared" si="570"/>
      </x:c>
      <x:c r="DW101" s="90" t="str">
        <x:f t="shared" si="571"/>
      </x:c>
      <x:c r="DX101" s="90" t="str">
        <x:f t="shared" si="572"/>
      </x:c>
      <x:c r="DY101" s="90" t="str">
        <x:f t="shared" si="573"/>
      </x:c>
      <x:c r="DZ101" s="90" t="str">
        <x:f t="shared" si="574"/>
      </x:c>
      <x:c r="EA101" s="90" t="str">
        <x:f t="shared" si="575"/>
      </x:c>
      <x:c r="EB101" s="90" t="str">
        <x:f t="shared" si="576"/>
      </x:c>
      <x:c r="EC101" s="90" t="str">
        <x:f t="shared" si="577"/>
      </x:c>
      <x:c r="ED101" s="90" t="str">
        <x:f t="shared" si="578"/>
      </x:c>
      <x:c r="EE101" s="90" t="str">
        <x:f t="shared" si="579"/>
      </x:c>
      <x:c r="EF101" s="90" t="str">
        <x:f t="shared" si="580"/>
      </x:c>
      <x:c r="EG101" s="90" t="str">
        <x:f t="shared" si="581"/>
      </x:c>
      <x:c r="EH101" s="90" t="str">
        <x:f t="shared" si="582"/>
      </x:c>
      <x:c r="EI101" s="90" t="str">
        <x:f t="shared" si="583"/>
      </x:c>
      <x:c r="EJ101" s="90" t="str">
        <x:f t="shared" si="584"/>
      </x:c>
      <x:c r="EK101" s="90" t="str">
        <x:f t="shared" si="585"/>
      </x:c>
      <x:c r="EL101" s="90" t="str">
        <x:f t="shared" si="586"/>
      </x:c>
      <x:c r="EM101" s="90" t="str">
        <x:f t="shared" si="587"/>
      </x:c>
      <x:c r="EN101" s="90" t="str">
        <x:f t="shared" si="588"/>
      </x:c>
      <x:c r="EO101" s="90" t="str">
        <x:f t="shared" si="589"/>
      </x:c>
      <x:c r="EP101" s="90" t="str">
        <x:f t="shared" si="590"/>
      </x:c>
      <x:c r="EQ101" s="90" t="str">
        <x:f t="shared" si="591"/>
      </x:c>
      <x:c r="ER101" s="90" t="str">
        <x:f t="shared" si="592"/>
      </x:c>
      <x:c r="ES101" s="90" t="str">
        <x:f t="shared" si="593"/>
      </x:c>
      <x:c r="ET101" s="90" t="str">
        <x:f t="shared" si="594"/>
      </x:c>
      <x:c r="EU101" s="90" t="str">
        <x:f t="shared" si="595"/>
      </x:c>
      <x:c r="EV101" s="90" t="str">
        <x:f t="shared" si="596"/>
      </x:c>
      <x:c r="EW101" s="90" t="str">
        <x:f t="shared" si="597"/>
      </x:c>
      <x:c r="EX101" s="90" t="str">
        <x:f t="shared" si="598"/>
      </x:c>
      <x:c r="EY101" s="90" t="str">
        <x:f t="shared" si="599"/>
      </x:c>
      <x:c r="EZ101" s="90" t="str">
        <x:f t="shared" si="600"/>
      </x:c>
      <x:c r="FA101" s="90" t="str">
        <x:f t="shared" si="601"/>
      </x:c>
      <x:c r="FB101" t="n">
        <x:f>'07_Presupuesto'!J96-'14_Parametros'!$B$5+1</x:f>
        <x:v>68</x:v>
      </x:c>
      <x:c r="FC101" t="n">
        <x:f>'07_Presupuesto'!K96-'14_Parametros'!$B$5+1</x:f>
        <x:v>79</x:v>
      </x:c>
      <x:c r="FD101">
        <x:f t="shared" si="602"/>
        <x:v>12</x:v>
      </x:c>
    </x:row>
    <x:row r="102" ht="21" customHeight="1">
      <x:c r="B102" s="109" t="str">
        <x:f>'07A_Ppto_Comparado'!K100</x:f>
        <x:v>C.2.2.1/c)</x:v>
      </x:c>
      <x:c r="C102" s="109" t="str">
        <x:f>'07A_Ppto_Comparado'!L100</x:f>
        <x:v>Cañeria cobre 1" Tipo L</x:v>
      </x:c>
      <x:c r="D102" s="109" t="str">
        <x:f>'07A_Ppto_Comparado'!M100</x:f>
        <x:v>ML</x:v>
      </x:c>
      <x:c r="E102" s="110" t="n">
        <x:f>'07A_Ppto_Comparado'!N100</x:f>
        <x:v>30</x:v>
      </x:c>
      <x:c r="F102" s="110" t="n">
        <x:f>'07A_Ppto_Comparado'!O100</x:f>
        <x:v>24749.999999999996</x:v>
      </x:c>
      <x:c r="G102" s="110" t="n">
        <x:f>'07A_Ppto_Comparado'!P100</x:f>
        <x:v>742499.9999999999</x:v>
      </x:c>
      <x:c r="H102" s="110" t="str">
        <x:f t="shared" ref="H102:H137" si="603">IF(AND(H$7&gt;=FB102,H$7&lt;=FC102),IFERROR($G102/FD102,0),"")</x:f>
      </x:c>
      <x:c r="I102" s="110" t="str">
        <x:f t="shared" ref="I102:I137" si="604">IF(AND(I$7&gt;=FB102,I$7&lt;=FC102),IFERROR($G102/FD102,0),"")</x:f>
      </x:c>
      <x:c r="J102" s="110" t="str">
        <x:f t="shared" ref="J102:J133" si="605">IF(AND(J$7&gt;=FB102,J$7&lt;=FC102),IFERROR($G102/FD102,0),"")</x:f>
      </x:c>
      <x:c r="K102" s="110" t="str">
        <x:f t="shared" ref="K102:K137" si="606">IF(AND(K$7&gt;=FB102,K$7&lt;=FC102),IFERROR($G102/FD102,0),"")</x:f>
      </x:c>
      <x:c r="L102" s="110" t="str">
        <x:f t="shared" ref="L102:L137" si="607">IF(AND(L$7&gt;=FB102,L$7&lt;=FC102),IFERROR($G102/FD102,0),"")</x:f>
      </x:c>
      <x:c r="M102" s="110" t="str">
        <x:f t="shared" ref="M102:M137" si="608">IF(AND(M$7&gt;=FB102,M$7&lt;=FC102),IFERROR($G102/FD102,0),"")</x:f>
      </x:c>
      <x:c r="N102" s="110" t="str">
        <x:f t="shared" ref="N102:N137" si="609">IF(AND(N$7&gt;=FB102,N$7&lt;=FC102),IFERROR($G102/FD102,0),"")</x:f>
      </x:c>
      <x:c r="O102" s="110" t="str">
        <x:f t="shared" ref="O102:O137" si="610">IF(AND(O$7&gt;=FB102,O$7&lt;=FC102),IFERROR($G102/FD102,0),"")</x:f>
      </x:c>
      <x:c r="P102" s="110" t="str">
        <x:f t="shared" ref="P102:P137" si="611">IF(AND(P$7&gt;=FB102,P$7&lt;=FC102),IFERROR($G102/FD102,0),"")</x:f>
      </x:c>
      <x:c r="Q102" s="110" t="str">
        <x:f t="shared" ref="Q102:Q137" si="612">IF(AND(Q$7&gt;=FB102,Q$7&lt;=FC102),IFERROR($G102/FD102,0),"")</x:f>
      </x:c>
      <x:c r="R102" s="110" t="str">
        <x:f t="shared" ref="R102:R137" si="613">IF(AND(R$7&gt;=FB102,R$7&lt;=FC102),IFERROR($G102/FD102,0),"")</x:f>
      </x:c>
      <x:c r="S102" s="110" t="str">
        <x:f t="shared" ref="S102:S137" si="614">IF(AND(S$7&gt;=FB102,S$7&lt;=FC102),IFERROR($G102/FD102,0),"")</x:f>
      </x:c>
      <x:c r="T102" s="110" t="str">
        <x:f t="shared" ref="T102:T137" si="615">IF(AND(T$7&gt;=FB102,T$7&lt;=FC102),IFERROR($G102/FD102,0),"")</x:f>
      </x:c>
      <x:c r="U102" s="110" t="str">
        <x:f t="shared" ref="U102:U137" si="616">IF(AND(U$7&gt;=FB102,U$7&lt;=FC102),IFERROR($G102/FD102,0),"")</x:f>
      </x:c>
      <x:c r="V102" s="110" t="str">
        <x:f t="shared" ref="V102:V137" si="617">IF(AND(V$7&gt;=FB102,V$7&lt;=FC102),IFERROR($G102/FD102,0),"")</x:f>
      </x:c>
      <x:c r="W102" s="110" t="str">
        <x:f t="shared" ref="W102:W137" si="618">IF(AND(W$7&gt;=FB102,W$7&lt;=FC102),IFERROR($G102/FD102,0),"")</x:f>
      </x:c>
      <x:c r="X102" s="110" t="str">
        <x:f t="shared" ref="X102:X137" si="619">IF(AND(X$7&gt;=FB102,X$7&lt;=FC102),IFERROR($G102/FD102,0),"")</x:f>
      </x:c>
      <x:c r="Y102" s="110" t="str">
        <x:f t="shared" ref="Y102:Y137" si="620">IF(AND(Y$7&gt;=FB102,Y$7&lt;=FC102),IFERROR($G102/FD102,0),"")</x:f>
      </x:c>
      <x:c r="Z102" s="110" t="str">
        <x:f t="shared" ref="Z102:Z137" si="621">IF(AND(Z$7&gt;=FB102,Z$7&lt;=FC102),IFERROR($G102/FD102,0),"")</x:f>
      </x:c>
      <x:c r="AA102" s="110" t="str">
        <x:f t="shared" ref="AA102:AA137" si="622">IF(AND(AA$7&gt;=FB102,AA$7&lt;=FC102),IFERROR($G102/FD102,0),"")</x:f>
      </x:c>
      <x:c r="AB102" s="110" t="str">
        <x:f t="shared" ref="AB102:AB137" si="623">IF(AND(AB$7&gt;=FB102,AB$7&lt;=FC102),IFERROR($G102/FD102,0),"")</x:f>
      </x:c>
      <x:c r="AC102" s="110" t="str">
        <x:f t="shared" ref="AC102:AC137" si="624">IF(AND(AC$7&gt;=FB102,AC$7&lt;=FC102),IFERROR($G102/FD102,0),"")</x:f>
      </x:c>
      <x:c r="AD102" s="110" t="str">
        <x:f t="shared" ref="AD102:AD137" si="625">IF(AND(AD$7&gt;=FB102,AD$7&lt;=FC102),IFERROR($G102/FD102,0),"")</x:f>
      </x:c>
      <x:c r="AE102" s="110" t="str">
        <x:f t="shared" ref="AE102:AE137" si="626">IF(AND(AE$7&gt;=FB102,AE$7&lt;=FC102),IFERROR($G102/FD102,0),"")</x:f>
      </x:c>
      <x:c r="AF102" s="110" t="str">
        <x:f t="shared" ref="AF102:AF137" si="627">IF(AND(AF$7&gt;=FB102,AF$7&lt;=FC102),IFERROR($G102/FD102,0),"")</x:f>
      </x:c>
      <x:c r="AG102" s="110" t="str">
        <x:f t="shared" ref="AG102:AG137" si="628">IF(AND(AG$7&gt;=FB102,AG$7&lt;=FC102),IFERROR($G102/FD102,0),"")</x:f>
      </x:c>
      <x:c r="AH102" s="110" t="str">
        <x:f t="shared" ref="AH102:AH137" si="629">IF(AND(AH$7&gt;=FB102,AH$7&lt;=FC102),IFERROR($G102/FD102,0),"")</x:f>
      </x:c>
      <x:c r="AI102" s="110" t="str">
        <x:f t="shared" ref="AI102:AI137" si="630">IF(AND(AI$7&gt;=FB102,AI$7&lt;=FC102),IFERROR($G102/FD102,0),"")</x:f>
      </x:c>
      <x:c r="AJ102" s="110" t="str">
        <x:f t="shared" ref="AJ102:AJ137" si="631">IF(AND(AJ$7&gt;=FB102,AJ$7&lt;=FC102),IFERROR($G102/FD102,0),"")</x:f>
      </x:c>
      <x:c r="AK102" s="110" t="str">
        <x:f t="shared" ref="AK102:AK137" si="632">IF(AND(AK$7&gt;=FB102,AK$7&lt;=FC102),IFERROR($G102/FD102,0),"")</x:f>
      </x:c>
      <x:c r="AL102" s="110" t="str">
        <x:f t="shared" ref="AL102:AL137" si="633">IF(AND(AL$7&gt;=FB102,AL$7&lt;=FC102),IFERROR($G102/FD102,0),"")</x:f>
      </x:c>
      <x:c r="AM102" s="110" t="str">
        <x:f t="shared" ref="AM102:AM137" si="634">IF(AND(AM$7&gt;=FB102,AM$7&lt;=FC102),IFERROR($G102/FD102,0),"")</x:f>
      </x:c>
      <x:c r="AN102" s="110" t="str">
        <x:f t="shared" ref="AN102:AN137" si="635">IF(AND(AN$7&gt;=FB102,AN$7&lt;=FC102),IFERROR($G102/FD102,0),"")</x:f>
      </x:c>
      <x:c r="AO102" s="110" t="str">
        <x:f t="shared" ref="AO102:AO137" si="636">IF(AND(AO$7&gt;=FB102,AO$7&lt;=FC102),IFERROR($G102/FD102,0),"")</x:f>
      </x:c>
      <x:c r="AP102" s="110" t="str">
        <x:f t="shared" ref="AP102:AP137" si="637">IF(AND(AP$7&gt;=FB102,AP$7&lt;=FC102),IFERROR($G102/FD102,0),"")</x:f>
      </x:c>
      <x:c r="AQ102" s="110" t="str">
        <x:f t="shared" ref="AQ102:AQ137" si="638">IF(AND(AQ$7&gt;=FB102,AQ$7&lt;=FC102),IFERROR($G102/FD102,0),"")</x:f>
      </x:c>
      <x:c r="AR102" s="110" t="str">
        <x:f t="shared" ref="AR102:AR137" si="639">IF(AND(AR$7&gt;=FB102,AR$7&lt;=FC102),IFERROR($G102/FD102,0),"")</x:f>
      </x:c>
      <x:c r="AS102" s="110" t="str">
        <x:f t="shared" ref="AS102:AS137" si="640">IF(AND(AS$7&gt;=FB102,AS$7&lt;=FC102),IFERROR($G102/FD102,0),"")</x:f>
      </x:c>
      <x:c r="AT102" s="110" t="str">
        <x:f t="shared" ref="AT102:AT137" si="641">IF(AND(AT$7&gt;=FB102,AT$7&lt;=FC102),IFERROR($G102/FD102,0),"")</x:f>
      </x:c>
      <x:c r="AU102" s="110" t="str">
        <x:f t="shared" ref="AU102:AU137" si="642">IF(AND(AU$7&gt;=FB102,AU$7&lt;=FC102),IFERROR($G102/FD102,0),"")</x:f>
      </x:c>
      <x:c r="AV102" s="110" t="str">
        <x:f t="shared" ref="AV102:AV137" si="643">IF(AND(AV$7&gt;=FB102,AV$7&lt;=FC102),IFERROR($G102/FD102,0),"")</x:f>
      </x:c>
      <x:c r="AW102" s="110" t="str">
        <x:f t="shared" ref="AW102:AW137" si="644">IF(AND(AW$7&gt;=FB102,AW$7&lt;=FC102),IFERROR($G102/FD102,0),"")</x:f>
      </x:c>
      <x:c r="AX102" s="110" t="str">
        <x:f t="shared" ref="AX102:AX137" si="645">IF(AND(AX$7&gt;=FB102,AX$7&lt;=FC102),IFERROR($G102/FD102,0),"")</x:f>
      </x:c>
      <x:c r="AY102" s="110" t="str">
        <x:f t="shared" ref="AY102:AY137" si="646">IF(AND(AY$7&gt;=FB102,AY$7&lt;=FC102),IFERROR($G102/FD102,0),"")</x:f>
      </x:c>
      <x:c r="AZ102" s="110" t="str">
        <x:f t="shared" ref="AZ102:AZ137" si="647">IF(AND(AZ$7&gt;=FB102,AZ$7&lt;=FC102),IFERROR($G102/FD102,0),"")</x:f>
      </x:c>
      <x:c r="BA102" s="110" t="str">
        <x:f t="shared" ref="BA102:BA137" si="648">IF(AND(BA$7&gt;=FB102,BA$7&lt;=FC102),IFERROR($G102/FD102,0),"")</x:f>
      </x:c>
      <x:c r="BB102" s="110" t="str">
        <x:f t="shared" ref="BB102:BB137" si="649">IF(AND(BB$7&gt;=FB102,BB$7&lt;=FC102),IFERROR($G102/FD102,0),"")</x:f>
      </x:c>
      <x:c r="BC102" s="110" t="str">
        <x:f t="shared" ref="BC102:BC137" si="650">IF(AND(BC$7&gt;=FB102,BC$7&lt;=FC102),IFERROR($G102/FD102,0),"")</x:f>
      </x:c>
      <x:c r="BD102" s="110" t="str">
        <x:f t="shared" ref="BD102:BD137" si="651">IF(AND(BD$7&gt;=FB102,BD$7&lt;=FC102),IFERROR($G102/FD102,0),"")</x:f>
      </x:c>
      <x:c r="BE102" s="110" t="str">
        <x:f t="shared" ref="BE102:BE137" si="652">IF(AND(BE$7&gt;=FB102,BE$7&lt;=FC102),IFERROR($G102/FD102,0),"")</x:f>
      </x:c>
      <x:c r="BF102" s="110" t="str">
        <x:f t="shared" ref="BF102:BF137" si="653">IF(AND(BF$7&gt;=FB102,BF$7&lt;=FC102),IFERROR($G102/FD102,0),"")</x:f>
      </x:c>
      <x:c r="BG102" s="110" t="str">
        <x:f t="shared" ref="BG102:BG137" si="654">IF(AND(BG$7&gt;=FB102,BG$7&lt;=FC102),IFERROR($G102/FD102,0),"")</x:f>
      </x:c>
      <x:c r="BH102" s="110" t="str">
        <x:f t="shared" ref="BH102:BH137" si="655">IF(AND(BH$7&gt;=FB102,BH$7&lt;=FC102),IFERROR($G102/FD102,0),"")</x:f>
      </x:c>
      <x:c r="BI102" s="110" t="str">
        <x:f t="shared" ref="BI102:BI137" si="656">IF(AND(BI$7&gt;=FB102,BI$7&lt;=FC102),IFERROR($G102/FD102,0),"")</x:f>
      </x:c>
      <x:c r="BJ102" s="110" t="str">
        <x:f t="shared" ref="BJ102:BJ137" si="657">IF(AND(BJ$7&gt;=FB102,BJ$7&lt;=FC102),IFERROR($G102/FD102,0),"")</x:f>
      </x:c>
      <x:c r="BK102" s="110" t="str">
        <x:f t="shared" ref="BK102:BK137" si="658">IF(AND(BK$7&gt;=FB102,BK$7&lt;=FC102),IFERROR($G102/FD102,0),"")</x:f>
      </x:c>
      <x:c r="BL102" s="110" t="str">
        <x:f t="shared" ref="BL102:BL137" si="659">IF(AND(BL$7&gt;=FB102,BL$7&lt;=FC102),IFERROR($G102/FD102,0),"")</x:f>
      </x:c>
      <x:c r="BM102" s="110" t="str">
        <x:f t="shared" ref="BM102:BM137" si="660">IF(AND(BM$7&gt;=FB102,BM$7&lt;=FC102),IFERROR($G102/FD102,0),"")</x:f>
      </x:c>
      <x:c r="BN102" s="110" t="str">
        <x:f t="shared" ref="BN102:BN137" si="661">IF(AND(BN$7&gt;=FB102,BN$7&lt;=FC102),IFERROR($G102/FD102,0),"")</x:f>
      </x:c>
      <x:c r="BO102" s="110" t="str">
        <x:f t="shared" ref="BO102:BO137" si="662">IF(AND(BO$7&gt;=FB102,BO$7&lt;=FC102),IFERROR($G102/FD102,0),"")</x:f>
      </x:c>
      <x:c r="BP102" s="110" t="str">
        <x:f t="shared" ref="BP102:BP137" si="663">IF(AND(BP$7&gt;=FB102,BP$7&lt;=FC102),IFERROR($G102/FD102,0),"")</x:f>
      </x:c>
      <x:c r="BQ102" s="110" t="str">
        <x:f t="shared" ref="BQ102:BQ137" si="664">IF(AND(BQ$7&gt;=FB102,BQ$7&lt;=FC102),IFERROR($G102/FD102,0),"")</x:f>
      </x:c>
      <x:c r="BR102" s="110" t="str">
        <x:f t="shared" ref="BR102:BR137" si="665">IF(AND(BR$7&gt;=FB102,BR$7&lt;=FC102),IFERROR($G102/FD102,0),"")</x:f>
      </x:c>
      <x:c r="BS102" s="110" t="str">
        <x:f t="shared" ref="BS102:BS137" si="666">IF(AND(BS$7&gt;=FB102,BS$7&lt;=FC102),IFERROR($G102/FD102,0),"")</x:f>
      </x:c>
      <x:c r="BT102" s="110" t="str">
        <x:f t="shared" ref="BT102:BT137" si="667">IF(AND(BT$7&gt;=FB102,BT$7&lt;=FC102),IFERROR($G102/FD102,0),"")</x:f>
      </x:c>
      <x:c r="BU102" s="110" t="str">
        <x:f t="shared" ref="BU102:BU137" si="668">IF(AND(BU$7&gt;=FB102,BU$7&lt;=FC102),IFERROR($G102/FD102,0),"")</x:f>
      </x:c>
      <x:c r="BV102" s="110" t="str">
        <x:f t="shared" ref="BV102:BV137" si="669">IF(AND(BV$7&gt;=FB102,BV$7&lt;=FC102),IFERROR($G102/FD102,0),"")</x:f>
      </x:c>
      <x:c r="BW102" s="110" t="n">
        <x:f t="shared" ref="BW102:BW137" si="670">IF(AND(BW$7&gt;=FB102,BW$7&lt;=FC102),IFERROR($G102/FD102,0),"")</x:f>
        <x:v>61874.99999999999</x:v>
      </x:c>
      <x:c r="BX102" s="110" t="n">
        <x:f t="shared" ref="BX102:BX137" si="671">IF(AND(BX$7&gt;=FB102,BX$7&lt;=FC102),IFERROR($G102/FD102,0),"")</x:f>
        <x:v>61874.99999999999</x:v>
      </x:c>
      <x:c r="BY102" s="110" t="n">
        <x:f t="shared" ref="BY102:BY137" si="672">IF(AND(BY$7&gt;=FB102,BY$7&lt;=FC102),IFERROR($G102/FD102,0),"")</x:f>
        <x:v>61874.99999999999</x:v>
      </x:c>
      <x:c r="BZ102" s="110" t="n">
        <x:f t="shared" ref="BZ102:BZ137" si="673">IF(AND(BZ$7&gt;=FB102,BZ$7&lt;=FC102),IFERROR($G102/FD102,0),"")</x:f>
        <x:v>61874.99999999999</x:v>
      </x:c>
      <x:c r="CA102" s="110" t="n">
        <x:f t="shared" ref="CA102:CA137" si="674">IF(AND(CA$7&gt;=FB102,CA$7&lt;=FC102),IFERROR($G102/FD102,0),"")</x:f>
        <x:v>61874.99999999999</x:v>
      </x:c>
      <x:c r="CB102" s="110" t="n">
        <x:f t="shared" ref="CB102:CB137" si="675">IF(AND(CB$7&gt;=FB102,CB$7&lt;=FC102),IFERROR($G102/FD102,0),"")</x:f>
        <x:v>61874.99999999999</x:v>
      </x:c>
      <x:c r="CC102" s="110" t="n">
        <x:f t="shared" ref="CC102:CC137" si="676">IF(AND(CC$7&gt;=FB102,CC$7&lt;=FC102),IFERROR($G102/FD102,0),"")</x:f>
        <x:v>61874.99999999999</x:v>
      </x:c>
      <x:c r="CD102" s="110" t="n">
        <x:f t="shared" ref="CD102:CD137" si="677">IF(AND(CD$7&gt;=FB102,CD$7&lt;=FC102),IFERROR($G102/FD102,0),"")</x:f>
        <x:v>61874.99999999999</x:v>
      </x:c>
      <x:c r="CE102" s="110" t="n">
        <x:f t="shared" ref="CE102:CE137" si="678">IF(AND(CE$7&gt;=FB102,CE$7&lt;=FC102),IFERROR($G102/FD102,0),"")</x:f>
        <x:v>61874.99999999999</x:v>
      </x:c>
      <x:c r="CF102" s="110" t="n">
        <x:f t="shared" ref="CF102:CF137" si="679">IF(AND(CF$7&gt;=FB102,CF$7&lt;=FC102),IFERROR($G102/FD102,0),"")</x:f>
        <x:v>61874.99999999999</x:v>
      </x:c>
      <x:c r="CG102" s="110" t="n">
        <x:f t="shared" ref="CG102:CG137" si="680">IF(AND(CG$7&gt;=FB102,CG$7&lt;=FC102),IFERROR($G102/FD102,0),"")</x:f>
        <x:v>61874.99999999999</x:v>
      </x:c>
      <x:c r="CH102" s="110" t="n">
        <x:f t="shared" ref="CH102:CH137" si="681">IF(AND(CH$7&gt;=FB102,CH$7&lt;=FC102),IFERROR($G102/FD102,0),"")</x:f>
        <x:v>61874.99999999999</x:v>
      </x:c>
      <x:c r="CI102" s="110" t="str">
        <x:f t="shared" ref="CI102:CI137" si="682">IF(AND(CI$7&gt;=FB102,CI$7&lt;=FC102),IFERROR($G102/FD102,0),"")</x:f>
      </x:c>
      <x:c r="CJ102" s="110" t="str">
        <x:f t="shared" ref="CJ102:CJ137" si="683">IF(AND(CJ$7&gt;=FB102,CJ$7&lt;=FC102),IFERROR($G102/FD102,0),"")</x:f>
      </x:c>
      <x:c r="CK102" s="110" t="str">
        <x:f t="shared" ref="CK102:CK137" si="684">IF(AND(CK$7&gt;=FB102,CK$7&lt;=FC102),IFERROR($G102/FD102,0),"")</x:f>
      </x:c>
      <x:c r="CL102" s="110" t="str">
        <x:f t="shared" ref="CL102:CL137" si="685">IF(AND(CL$7&gt;=FB102,CL$7&lt;=FC102),IFERROR($G102/FD102,0),"")</x:f>
      </x:c>
      <x:c r="CM102" s="110" t="str">
        <x:f t="shared" ref="CM102:CM137" si="686">IF(AND(CM$7&gt;=FB102,CM$7&lt;=FC102),IFERROR($G102/FD102,0),"")</x:f>
      </x:c>
      <x:c r="CN102" s="110" t="str">
        <x:f t="shared" ref="CN102:CN137" si="687">IF(AND(CN$7&gt;=FB102,CN$7&lt;=FC102),IFERROR($G102/FD102,0),"")</x:f>
      </x:c>
      <x:c r="CO102" s="110" t="str">
        <x:f t="shared" ref="CO102:CO137" si="688">IF(AND(CO$7&gt;=FB102,CO$7&lt;=FC102),IFERROR($G102/FD102,0),"")</x:f>
      </x:c>
      <x:c r="CP102" s="110" t="str">
        <x:f t="shared" ref="CP102:CP137" si="689">IF(AND(CP$7&gt;=FB102,CP$7&lt;=FC102),IFERROR($G102/FD102,0),"")</x:f>
      </x:c>
      <x:c r="CQ102" s="110" t="str">
        <x:f t="shared" ref="CQ102:CQ137" si="690">IF(AND(CQ$7&gt;=FB102,CQ$7&lt;=FC102),IFERROR($G102/FD102,0),"")</x:f>
      </x:c>
      <x:c r="CR102" s="110" t="str">
        <x:f t="shared" ref="CR102:CR137" si="691">IF(AND(CR$7&gt;=FB102,CR$7&lt;=FC102),IFERROR($G102/FD102,0),"")</x:f>
      </x:c>
      <x:c r="CS102" s="110" t="str">
        <x:f t="shared" ref="CS102:CS137" si="692">IF(AND(CS$7&gt;=FB102,CS$7&lt;=FC102),IFERROR($G102/FD102,0),"")</x:f>
      </x:c>
      <x:c r="CT102" s="110" t="str">
        <x:f t="shared" ref="CT102:CT137" si="693">IF(AND(CT$7&gt;=FB102,CT$7&lt;=FC102),IFERROR($G102/FD102,0),"")</x:f>
      </x:c>
      <x:c r="CU102" s="110" t="str">
        <x:f t="shared" ref="CU102:CU137" si="694">IF(AND(CU$7&gt;=FB102,CU$7&lt;=FC102),IFERROR($G102/FD102,0),"")</x:f>
      </x:c>
      <x:c r="CV102" s="110" t="str">
        <x:f t="shared" ref="CV102:CV137" si="695">IF(AND(CV$7&gt;=FB102,CV$7&lt;=FC102),IFERROR($G102/FD102,0),"")</x:f>
      </x:c>
      <x:c r="CW102" s="110" t="str">
        <x:f t="shared" ref="CW102:CW137" si="696">IF(AND(CW$7&gt;=FB102,CW$7&lt;=FC102),IFERROR($G102/FD102,0),"")</x:f>
      </x:c>
      <x:c r="CX102" s="110" t="str">
        <x:f t="shared" ref="CX102:CX137" si="697">IF(AND(CX$7&gt;=FB102,CX$7&lt;=FC102),IFERROR($G102/FD102,0),"")</x:f>
      </x:c>
      <x:c r="CY102" s="110" t="str">
        <x:f t="shared" ref="CY102:CY137" si="698">IF(AND(CY$7&gt;=FB102,CY$7&lt;=FC102),IFERROR($G102/FD102,0),"")</x:f>
      </x:c>
      <x:c r="CZ102" s="110" t="str">
        <x:f t="shared" ref="CZ102:CZ137" si="699">IF(AND(CZ$7&gt;=FB102,CZ$7&lt;=FC102),IFERROR($G102/FD102,0),"")</x:f>
      </x:c>
      <x:c r="DA102" s="110" t="str">
        <x:f t="shared" ref="DA102:DA137" si="700">IF(AND(DA$7&gt;=FB102,DA$7&lt;=FC102),IFERROR($G102/FD102,0),"")</x:f>
      </x:c>
      <x:c r="DB102" s="110" t="str">
        <x:f t="shared" ref="DB102:DB137" si="701">IF(AND(DB$7&gt;=FB102,DB$7&lt;=FC102),IFERROR($G102/FD102,0),"")</x:f>
      </x:c>
      <x:c r="DC102" s="110" t="str">
        <x:f t="shared" ref="DC102:DC137" si="702">IF(AND(DC$7&gt;=FB102,DC$7&lt;=FC102),IFERROR($G102/FD102,0),"")</x:f>
      </x:c>
      <x:c r="DD102" s="110" t="str">
        <x:f t="shared" ref="DD102:DD137" si="703">IF(AND(DD$7&gt;=FB102,DD$7&lt;=FC102),IFERROR($G102/FD102,0),"")</x:f>
      </x:c>
      <x:c r="DE102" s="110" t="str">
        <x:f t="shared" ref="DE102:DE137" si="704">IF(AND(DE$7&gt;=FB102,DE$7&lt;=FC102),IFERROR($G102/FD102,0),"")</x:f>
      </x:c>
      <x:c r="DF102" s="110" t="str">
        <x:f t="shared" ref="DF102:DF137" si="705">IF(AND(DF$7&gt;=FB102,DF$7&lt;=FC102),IFERROR($G102/FD102,0),"")</x:f>
      </x:c>
      <x:c r="DG102" s="110" t="str">
        <x:f t="shared" ref="DG102:DG137" si="706">IF(AND(DG$7&gt;=FB102,DG$7&lt;=FC102),IFERROR($G102/FD102,0),"")</x:f>
      </x:c>
      <x:c r="DH102" s="110" t="str">
        <x:f t="shared" ref="DH102:DH137" si="707">IF(AND(DH$7&gt;=FB102,DH$7&lt;=FC102),IFERROR($G102/FD102,0),"")</x:f>
      </x:c>
      <x:c r="DI102" s="110" t="str">
        <x:f t="shared" ref="DI102:DI137" si="708">IF(AND(DI$7&gt;=FB102,DI$7&lt;=FC102),IFERROR($G102/FD102,0),"")</x:f>
      </x:c>
      <x:c r="DJ102" s="110" t="str">
        <x:f t="shared" ref="DJ102:DJ137" si="709">IF(AND(DJ$7&gt;=FB102,DJ$7&lt;=FC102),IFERROR($G102/FD102,0),"")</x:f>
      </x:c>
      <x:c r="DK102" s="110" t="str">
        <x:f t="shared" ref="DK102:DK137" si="710">IF(AND(DK$7&gt;=FB102,DK$7&lt;=FC102),IFERROR($G102/FD102,0),"")</x:f>
      </x:c>
      <x:c r="DL102" s="110" t="str">
        <x:f t="shared" ref="DL102:DL137" si="711">IF(AND(DL$7&gt;=FB102,DL$7&lt;=FC102),IFERROR($G102/FD102,0),"")</x:f>
      </x:c>
      <x:c r="DM102" s="110" t="str">
        <x:f t="shared" ref="DM102:DM137" si="712">IF(AND(DM$7&gt;=FB102,DM$7&lt;=FC102),IFERROR($G102/FD102,0),"")</x:f>
      </x:c>
      <x:c r="DN102" s="110" t="str">
        <x:f t="shared" ref="DN102:DN137" si="713">IF(AND(DN$7&gt;=FB102,DN$7&lt;=FC102),IFERROR($G102/FD102,0),"")</x:f>
      </x:c>
      <x:c r="DO102" s="110" t="str">
        <x:f t="shared" ref="DO102:DO137" si="714">IF(AND(DO$7&gt;=FB102,DO$7&lt;=FC102),IFERROR($G102/FD102,0),"")</x:f>
      </x:c>
      <x:c r="DP102" s="110" t="str">
        <x:f t="shared" ref="DP102:DP137" si="715">IF(AND(DP$7&gt;=FB102,DP$7&lt;=FC102),IFERROR($G102/FD102,0),"")</x:f>
      </x:c>
      <x:c r="DQ102" s="110" t="str">
        <x:f t="shared" ref="DQ102:DQ137" si="716">IF(AND(DQ$7&gt;=FB102,DQ$7&lt;=FC102),IFERROR($G102/FD102,0),"")</x:f>
      </x:c>
      <x:c r="DR102" s="110" t="str">
        <x:f t="shared" ref="DR102:DR137" si="717">IF(AND(DR$7&gt;=FB102,DR$7&lt;=FC102),IFERROR($G102/FD102,0),"")</x:f>
      </x:c>
      <x:c r="DS102" s="110" t="str">
        <x:f t="shared" ref="DS102:DS137" si="718">IF(AND(DS$7&gt;=FB102,DS$7&lt;=FC102),IFERROR($G102/FD102,0),"")</x:f>
      </x:c>
      <x:c r="DT102" s="110" t="str">
        <x:f t="shared" ref="DT102:DT137" si="719">IF(AND(DT$7&gt;=FB102,DT$7&lt;=FC102),IFERROR($G102/FD102,0),"")</x:f>
      </x:c>
      <x:c r="DU102" s="110" t="str">
        <x:f t="shared" ref="DU102:DU137" si="720">IF(AND(DU$7&gt;=FB102,DU$7&lt;=FC102),IFERROR($G102/FD102,0),"")</x:f>
      </x:c>
      <x:c r="DV102" s="110" t="str">
        <x:f t="shared" ref="DV102:DV137" si="721">IF(AND(DV$7&gt;=FB102,DV$7&lt;=FC102),IFERROR($G102/FD102,0),"")</x:f>
      </x:c>
      <x:c r="DW102" s="110" t="str">
        <x:f t="shared" ref="DW102:DW137" si="722">IF(AND(DW$7&gt;=FB102,DW$7&lt;=FC102),IFERROR($G102/FD102,0),"")</x:f>
      </x:c>
      <x:c r="DX102" s="110" t="str">
        <x:f t="shared" ref="DX102:DX137" si="723">IF(AND(DX$7&gt;=FB102,DX$7&lt;=FC102),IFERROR($G102/FD102,0),"")</x:f>
      </x:c>
      <x:c r="DY102" s="110" t="str">
        <x:f t="shared" ref="DY102:DY137" si="724">IF(AND(DY$7&gt;=FB102,DY$7&lt;=FC102),IFERROR($G102/FD102,0),"")</x:f>
      </x:c>
      <x:c r="DZ102" s="110" t="str">
        <x:f t="shared" ref="DZ102:DZ137" si="725">IF(AND(DZ$7&gt;=FB102,DZ$7&lt;=FC102),IFERROR($G102/FD102,0),"")</x:f>
      </x:c>
      <x:c r="EA102" s="110" t="str">
        <x:f t="shared" ref="EA102:EA137" si="726">IF(AND(EA$7&gt;=FB102,EA$7&lt;=FC102),IFERROR($G102/FD102,0),"")</x:f>
      </x:c>
      <x:c r="EB102" s="110" t="str">
        <x:f t="shared" ref="EB102:EB137" si="727">IF(AND(EB$7&gt;=FB102,EB$7&lt;=FC102),IFERROR($G102/FD102,0),"")</x:f>
      </x:c>
      <x:c r="EC102" s="110" t="str">
        <x:f t="shared" ref="EC102:EC137" si="728">IF(AND(EC$7&gt;=FB102,EC$7&lt;=FC102),IFERROR($G102/FD102,0),"")</x:f>
      </x:c>
      <x:c r="ED102" s="110" t="str">
        <x:f t="shared" ref="ED102:ED137" si="729">IF(AND(ED$7&gt;=FB102,ED$7&lt;=FC102),IFERROR($G102/FD102,0),"")</x:f>
      </x:c>
      <x:c r="EE102" s="110" t="str">
        <x:f t="shared" ref="EE102:EE137" si="730">IF(AND(EE$7&gt;=FB102,EE$7&lt;=FC102),IFERROR($G102/FD102,0),"")</x:f>
      </x:c>
      <x:c r="EF102" s="110" t="str">
        <x:f t="shared" ref="EF102:EF137" si="731">IF(AND(EF$7&gt;=FB102,EF$7&lt;=FC102),IFERROR($G102/FD102,0),"")</x:f>
      </x:c>
      <x:c r="EG102" s="110" t="str">
        <x:f t="shared" ref="EG102:EG137" si="732">IF(AND(EG$7&gt;=FB102,EG$7&lt;=FC102),IFERROR($G102/FD102,0),"")</x:f>
      </x:c>
      <x:c r="EH102" s="110" t="str">
        <x:f t="shared" ref="EH102:EH137" si="733">IF(AND(EH$7&gt;=FB102,EH$7&lt;=FC102),IFERROR($G102/FD102,0),"")</x:f>
      </x:c>
      <x:c r="EI102" s="110" t="str">
        <x:f t="shared" ref="EI102:EI137" si="734">IF(AND(EI$7&gt;=FB102,EI$7&lt;=FC102),IFERROR($G102/FD102,0),"")</x:f>
      </x:c>
      <x:c r="EJ102" s="110" t="str">
        <x:f t="shared" ref="EJ102:EJ137" si="735">IF(AND(EJ$7&gt;=FB102,EJ$7&lt;=FC102),IFERROR($G102/FD102,0),"")</x:f>
      </x:c>
      <x:c r="EK102" s="110" t="str">
        <x:f t="shared" ref="EK102:EK137" si="736">IF(AND(EK$7&gt;=FB102,EK$7&lt;=FC102),IFERROR($G102/FD102,0),"")</x:f>
      </x:c>
      <x:c r="EL102" s="110" t="str">
        <x:f t="shared" ref="EL102:EL137" si="737">IF(AND(EL$7&gt;=FB102,EL$7&lt;=FC102),IFERROR($G102/FD102,0),"")</x:f>
      </x:c>
      <x:c r="EM102" s="110" t="str">
        <x:f t="shared" ref="EM102:EM137" si="738">IF(AND(EM$7&gt;=FB102,EM$7&lt;=FC102),IFERROR($G102/FD102,0),"")</x:f>
      </x:c>
      <x:c r="EN102" s="110" t="str">
        <x:f t="shared" ref="EN102:EN137" si="739">IF(AND(EN$7&gt;=FB102,EN$7&lt;=FC102),IFERROR($G102/FD102,0),"")</x:f>
      </x:c>
      <x:c r="EO102" s="110" t="str">
        <x:f t="shared" ref="EO102:EO137" si="740">IF(AND(EO$7&gt;=FB102,EO$7&lt;=FC102),IFERROR($G102/FD102,0),"")</x:f>
      </x:c>
      <x:c r="EP102" s="110" t="str">
        <x:f t="shared" ref="EP102:EP137" si="741">IF(AND(EP$7&gt;=FB102,EP$7&lt;=FC102),IFERROR($G102/FD102,0),"")</x:f>
      </x:c>
      <x:c r="EQ102" s="110" t="str">
        <x:f t="shared" ref="EQ102:EQ137" si="742">IF(AND(EQ$7&gt;=FB102,EQ$7&lt;=FC102),IFERROR($G102/FD102,0),"")</x:f>
      </x:c>
      <x:c r="ER102" s="110" t="str">
        <x:f t="shared" ref="ER102:ER137" si="743">IF(AND(ER$7&gt;=FB102,ER$7&lt;=FC102),IFERROR($G102/FD102,0),"")</x:f>
      </x:c>
      <x:c r="ES102" s="110" t="str">
        <x:f t="shared" ref="ES102:ES137" si="744">IF(AND(ES$7&gt;=FB102,ES$7&lt;=FC102),IFERROR($G102/FD102,0),"")</x:f>
      </x:c>
      <x:c r="ET102" s="110" t="str">
        <x:f t="shared" ref="ET102:ET137" si="745">IF(AND(ET$7&gt;=FB102,ET$7&lt;=FC102),IFERROR($G102/FD102,0),"")</x:f>
      </x:c>
      <x:c r="EU102" s="110" t="str">
        <x:f t="shared" ref="EU102:EU137" si="746">IF(AND(EU$7&gt;=FB102,EU$7&lt;=FC102),IFERROR($G102/FD102,0),"")</x:f>
      </x:c>
      <x:c r="EV102" s="110" t="str">
        <x:f t="shared" ref="EV102:EV137" si="747">IF(AND(EV$7&gt;=FB102,EV$7&lt;=FC102),IFERROR($G102/FD102,0),"")</x:f>
      </x:c>
      <x:c r="EW102" s="110" t="str">
        <x:f t="shared" ref="EW102:EW137" si="748">IF(AND(EW$7&gt;=FB102,EW$7&lt;=FC102),IFERROR($G102/FD102,0),"")</x:f>
      </x:c>
      <x:c r="EX102" s="110" t="str">
        <x:f t="shared" ref="EX102:EX137" si="749">IF(AND(EX$7&gt;=FB102,EX$7&lt;=FC102),IFERROR($G102/FD102,0),"")</x:f>
      </x:c>
      <x:c r="EY102" s="110" t="str">
        <x:f t="shared" ref="EY102:EY137" si="750">IF(AND(EY$7&gt;=FB102,EY$7&lt;=FC102),IFERROR($G102/FD102,0),"")</x:f>
      </x:c>
      <x:c r="EZ102" s="110" t="str">
        <x:f t="shared" ref="EZ102:EZ137" si="751">IF(AND(EZ$7&gt;=FB102,EZ$7&lt;=FC102),IFERROR($G102/FD102,0),"")</x:f>
      </x:c>
      <x:c r="FA102" s="110" t="str">
        <x:f t="shared" ref="FA102:FA133" si="752">IF(AND(FA$7&gt;=FB102,FA$7&lt;=FC102),IFERROR($G102/FD102,0),"")</x:f>
      </x:c>
      <x:c r="FB102" t="n">
        <x:f>'07_Presupuesto'!J97-'14_Parametros'!$B$5+1</x:f>
        <x:v>68</x:v>
      </x:c>
      <x:c r="FC102" t="n">
        <x:f>'07_Presupuesto'!K97-'14_Parametros'!$B$5+1</x:f>
        <x:v>79</x:v>
      </x:c>
      <x:c r="FD102" t="n">
        <x:f t="shared" ref="FD102:FD133" si="753">FC102-FB102+1</x:f>
        <x:v>12</x:v>
      </x:c>
    </x:row>
    <x:row r="103" ht="21" customHeight="1">
      <x:c r="B103" t="str">
        <x:f>'07A_Ppto_Comparado'!K101</x:f>
        <x:v>C.2.2.1/d)</x:v>
      </x:c>
      <x:c r="C103" t="str">
        <x:f>'07A_Ppto_Comparado'!L101</x:f>
        <x:v>Piezas Especiales</x:v>
      </x:c>
      <x:c r="D103" t="str">
        <x:f>'07A_Ppto_Comparado'!M101</x:f>
        <x:v>KG</x:v>
      </x:c>
      <x:c r="E103" s="90" t="n">
        <x:f>'07A_Ppto_Comparado'!N101</x:f>
        <x:v>10</x:v>
      </x:c>
      <x:c r="F103" s="90" t="n">
        <x:f>'07A_Ppto_Comparado'!O101</x:f>
        <x:v>30000</x:v>
      </x:c>
      <x:c r="G103" s="90" t="n">
        <x:f>'07A_Ppto_Comparado'!P101</x:f>
        <x:v>300000</x:v>
      </x:c>
      <x:c r="H103" s="90" t="str">
        <x:f t="shared" si="603"/>
      </x:c>
      <x:c r="I103" s="90" t="str">
        <x:f t="shared" si="604"/>
      </x:c>
      <x:c r="J103" s="90" t="str">
        <x:f t="shared" si="605"/>
      </x:c>
      <x:c r="K103" s="90" t="str">
        <x:f t="shared" si="606"/>
      </x:c>
      <x:c r="L103" s="90" t="str">
        <x:f t="shared" si="607"/>
      </x:c>
      <x:c r="M103" s="90" t="str">
        <x:f t="shared" si="608"/>
      </x:c>
      <x:c r="N103" s="90" t="str">
        <x:f t="shared" si="609"/>
      </x:c>
      <x:c r="O103" s="90" t="str">
        <x:f t="shared" si="610"/>
      </x:c>
      <x:c r="P103" s="90" t="str">
        <x:f t="shared" si="611"/>
      </x:c>
      <x:c r="Q103" s="90" t="str">
        <x:f t="shared" si="612"/>
      </x:c>
      <x:c r="R103" s="90" t="str">
        <x:f t="shared" si="613"/>
      </x:c>
      <x:c r="S103" s="90" t="str">
        <x:f t="shared" si="614"/>
      </x:c>
      <x:c r="T103" s="90" t="str">
        <x:f t="shared" si="615"/>
      </x:c>
      <x:c r="U103" s="90" t="str">
        <x:f t="shared" si="616"/>
      </x:c>
      <x:c r="V103" s="90" t="str">
        <x:f t="shared" si="617"/>
      </x:c>
      <x:c r="W103" s="90" t="str">
        <x:f t="shared" si="618"/>
      </x:c>
      <x:c r="X103" s="90" t="str">
        <x:f t="shared" si="619"/>
      </x:c>
      <x:c r="Y103" s="90" t="str">
        <x:f t="shared" si="620"/>
      </x:c>
      <x:c r="Z103" s="90" t="str">
        <x:f t="shared" si="621"/>
      </x:c>
      <x:c r="AA103" s="90" t="str">
        <x:f t="shared" si="622"/>
      </x:c>
      <x:c r="AB103" s="90" t="str">
        <x:f t="shared" si="623"/>
      </x:c>
      <x:c r="AC103" s="90" t="str">
        <x:f t="shared" si="624"/>
      </x:c>
      <x:c r="AD103" s="90" t="str">
        <x:f t="shared" si="625"/>
      </x:c>
      <x:c r="AE103" s="90" t="str">
        <x:f t="shared" si="626"/>
      </x:c>
      <x:c r="AF103" s="90" t="str">
        <x:f t="shared" si="627"/>
      </x:c>
      <x:c r="AG103" s="90" t="str">
        <x:f t="shared" si="628"/>
      </x:c>
      <x:c r="AH103" s="90" t="str">
        <x:f t="shared" si="629"/>
      </x:c>
      <x:c r="AI103" s="90" t="str">
        <x:f t="shared" si="630"/>
      </x:c>
      <x:c r="AJ103" s="90" t="str">
        <x:f t="shared" si="631"/>
      </x:c>
      <x:c r="AK103" s="90" t="str">
        <x:f t="shared" si="632"/>
      </x:c>
      <x:c r="AL103" s="90" t="str">
        <x:f t="shared" si="633"/>
      </x:c>
      <x:c r="AM103" s="90" t="str">
        <x:f t="shared" si="634"/>
      </x:c>
      <x:c r="AN103" s="90" t="str">
        <x:f t="shared" si="635"/>
      </x:c>
      <x:c r="AO103" s="90" t="str">
        <x:f t="shared" si="636"/>
      </x:c>
      <x:c r="AP103" s="90" t="str">
        <x:f t="shared" si="637"/>
      </x:c>
      <x:c r="AQ103" s="90" t="str">
        <x:f t="shared" si="638"/>
      </x:c>
      <x:c r="AR103" s="90" t="str">
        <x:f t="shared" si="639"/>
      </x:c>
      <x:c r="AS103" s="90" t="str">
        <x:f t="shared" si="640"/>
      </x:c>
      <x:c r="AT103" s="90" t="str">
        <x:f t="shared" si="641"/>
      </x:c>
      <x:c r="AU103" s="90" t="str">
        <x:f t="shared" si="642"/>
      </x:c>
      <x:c r="AV103" s="90" t="str">
        <x:f t="shared" si="643"/>
      </x:c>
      <x:c r="AW103" s="90" t="str">
        <x:f t="shared" si="644"/>
      </x:c>
      <x:c r="AX103" s="90" t="str">
        <x:f t="shared" si="645"/>
      </x:c>
      <x:c r="AY103" s="90" t="str">
        <x:f t="shared" si="646"/>
      </x:c>
      <x:c r="AZ103" s="90" t="str">
        <x:f t="shared" si="647"/>
      </x:c>
      <x:c r="BA103" s="90" t="str">
        <x:f t="shared" si="648"/>
      </x:c>
      <x:c r="BB103" s="90" t="str">
        <x:f t="shared" si="649"/>
      </x:c>
      <x:c r="BC103" s="90" t="str">
        <x:f t="shared" si="650"/>
      </x:c>
      <x:c r="BD103" s="90" t="str">
        <x:f t="shared" si="651"/>
      </x:c>
      <x:c r="BE103" s="90" t="str">
        <x:f t="shared" si="652"/>
      </x:c>
      <x:c r="BF103" s="90" t="str">
        <x:f t="shared" si="653"/>
      </x:c>
      <x:c r="BG103" s="90" t="str">
        <x:f t="shared" si="654"/>
      </x:c>
      <x:c r="BH103" s="90" t="str">
        <x:f t="shared" si="655"/>
      </x:c>
      <x:c r="BI103" s="90" t="str">
        <x:f t="shared" si="656"/>
      </x:c>
      <x:c r="BJ103" s="90" t="str">
        <x:f t="shared" si="657"/>
      </x:c>
      <x:c r="BK103" s="90" t="str">
        <x:f t="shared" si="658"/>
      </x:c>
      <x:c r="BL103" s="90" t="str">
        <x:f t="shared" si="659"/>
      </x:c>
      <x:c r="BM103" s="90" t="str">
        <x:f t="shared" si="660"/>
      </x:c>
      <x:c r="BN103" s="90" t="str">
        <x:f t="shared" si="661"/>
      </x:c>
      <x:c r="BO103" s="90" t="str">
        <x:f t="shared" si="662"/>
      </x:c>
      <x:c r="BP103" s="90" t="str">
        <x:f t="shared" si="663"/>
      </x:c>
      <x:c r="BQ103" s="90" t="str">
        <x:f t="shared" si="664"/>
      </x:c>
      <x:c r="BR103" s="90" t="str">
        <x:f t="shared" si="665"/>
      </x:c>
      <x:c r="BS103" s="90" t="str">
        <x:f t="shared" si="666"/>
      </x:c>
      <x:c r="BT103" s="90" t="str">
        <x:f t="shared" si="667"/>
      </x:c>
      <x:c r="BU103" s="90" t="str">
        <x:f t="shared" si="668"/>
      </x:c>
      <x:c r="BV103" s="90" t="str">
        <x:f t="shared" si="669"/>
      </x:c>
      <x:c r="BW103" s="90">
        <x:f t="shared" si="670"/>
        <x:v>25000</x:v>
      </x:c>
      <x:c r="BX103" s="90">
        <x:f t="shared" si="671"/>
        <x:v>25000</x:v>
      </x:c>
      <x:c r="BY103" s="90">
        <x:f t="shared" si="672"/>
        <x:v>25000</x:v>
      </x:c>
      <x:c r="BZ103" s="90">
        <x:f t="shared" si="673"/>
        <x:v>25000</x:v>
      </x:c>
      <x:c r="CA103" s="90">
        <x:f t="shared" si="674"/>
        <x:v>25000</x:v>
      </x:c>
      <x:c r="CB103" s="90">
        <x:f t="shared" si="675"/>
        <x:v>25000</x:v>
      </x:c>
      <x:c r="CC103" s="90">
        <x:f t="shared" si="676"/>
        <x:v>25000</x:v>
      </x:c>
      <x:c r="CD103" s="90">
        <x:f t="shared" si="677"/>
        <x:v>25000</x:v>
      </x:c>
      <x:c r="CE103" s="90">
        <x:f t="shared" si="678"/>
        <x:v>25000</x:v>
      </x:c>
      <x:c r="CF103" s="90">
        <x:f t="shared" si="679"/>
        <x:v>25000</x:v>
      </x:c>
      <x:c r="CG103" s="90">
        <x:f t="shared" si="680"/>
        <x:v>25000</x:v>
      </x:c>
      <x:c r="CH103" s="90">
        <x:f t="shared" si="681"/>
        <x:v>25000</x:v>
      </x:c>
      <x:c r="CI103" s="90" t="str">
        <x:f t="shared" si="682"/>
      </x:c>
      <x:c r="CJ103" s="90" t="str">
        <x:f t="shared" si="683"/>
      </x:c>
      <x:c r="CK103" s="90" t="str">
        <x:f t="shared" si="684"/>
      </x:c>
      <x:c r="CL103" s="90" t="str">
        <x:f t="shared" si="685"/>
      </x:c>
      <x:c r="CM103" s="90" t="str">
        <x:f t="shared" si="686"/>
      </x:c>
      <x:c r="CN103" s="90" t="str">
        <x:f t="shared" si="687"/>
      </x:c>
      <x:c r="CO103" s="90" t="str">
        <x:f t="shared" si="688"/>
      </x:c>
      <x:c r="CP103" s="90" t="str">
        <x:f t="shared" si="689"/>
      </x:c>
      <x:c r="CQ103" s="90" t="str">
        <x:f t="shared" si="690"/>
      </x:c>
      <x:c r="CR103" s="90" t="str">
        <x:f t="shared" si="691"/>
      </x:c>
      <x:c r="CS103" s="90" t="str">
        <x:f t="shared" si="692"/>
      </x:c>
      <x:c r="CT103" s="90" t="str">
        <x:f t="shared" si="693"/>
      </x:c>
      <x:c r="CU103" s="90" t="str">
        <x:f t="shared" si="694"/>
      </x:c>
      <x:c r="CV103" s="90" t="str">
        <x:f t="shared" si="695"/>
      </x:c>
      <x:c r="CW103" s="90" t="str">
        <x:f t="shared" si="696"/>
      </x:c>
      <x:c r="CX103" s="90" t="str">
        <x:f t="shared" si="697"/>
      </x:c>
      <x:c r="CY103" s="90" t="str">
        <x:f t="shared" si="698"/>
      </x:c>
      <x:c r="CZ103" s="90" t="str">
        <x:f t="shared" si="699"/>
      </x:c>
      <x:c r="DA103" s="90" t="str">
        <x:f t="shared" si="700"/>
      </x:c>
      <x:c r="DB103" s="90" t="str">
        <x:f t="shared" si="701"/>
      </x:c>
      <x:c r="DC103" s="90" t="str">
        <x:f t="shared" si="702"/>
      </x:c>
      <x:c r="DD103" s="90" t="str">
        <x:f t="shared" si="703"/>
      </x:c>
      <x:c r="DE103" s="90" t="str">
        <x:f t="shared" si="704"/>
      </x:c>
      <x:c r="DF103" s="90" t="str">
        <x:f t="shared" si="705"/>
      </x:c>
      <x:c r="DG103" s="90" t="str">
        <x:f t="shared" si="706"/>
      </x:c>
      <x:c r="DH103" s="90" t="str">
        <x:f t="shared" si="707"/>
      </x:c>
      <x:c r="DI103" s="90" t="str">
        <x:f t="shared" si="708"/>
      </x:c>
      <x:c r="DJ103" s="90" t="str">
        <x:f t="shared" si="709"/>
      </x:c>
      <x:c r="DK103" s="90" t="str">
        <x:f t="shared" si="710"/>
      </x:c>
      <x:c r="DL103" s="90" t="str">
        <x:f t="shared" si="711"/>
      </x:c>
      <x:c r="DM103" s="90" t="str">
        <x:f t="shared" si="712"/>
      </x:c>
      <x:c r="DN103" s="90" t="str">
        <x:f t="shared" si="713"/>
      </x:c>
      <x:c r="DO103" s="90" t="str">
        <x:f t="shared" si="714"/>
      </x:c>
      <x:c r="DP103" s="90" t="str">
        <x:f t="shared" si="715"/>
      </x:c>
      <x:c r="DQ103" s="90" t="str">
        <x:f t="shared" si="716"/>
      </x:c>
      <x:c r="DR103" s="90" t="str">
        <x:f t="shared" si="717"/>
      </x:c>
      <x:c r="DS103" s="90" t="str">
        <x:f t="shared" si="718"/>
      </x:c>
      <x:c r="DT103" s="90" t="str">
        <x:f t="shared" si="719"/>
      </x:c>
      <x:c r="DU103" s="90" t="str">
        <x:f t="shared" si="720"/>
      </x:c>
      <x:c r="DV103" s="90" t="str">
        <x:f t="shared" si="721"/>
      </x:c>
      <x:c r="DW103" s="90" t="str">
        <x:f t="shared" si="722"/>
      </x:c>
      <x:c r="DX103" s="90" t="str">
        <x:f t="shared" si="723"/>
      </x:c>
      <x:c r="DY103" s="90" t="str">
        <x:f t="shared" si="724"/>
      </x:c>
      <x:c r="DZ103" s="90" t="str">
        <x:f t="shared" si="725"/>
      </x:c>
      <x:c r="EA103" s="90" t="str">
        <x:f t="shared" si="726"/>
      </x:c>
      <x:c r="EB103" s="90" t="str">
        <x:f t="shared" si="727"/>
      </x:c>
      <x:c r="EC103" s="90" t="str">
        <x:f t="shared" si="728"/>
      </x:c>
      <x:c r="ED103" s="90" t="str">
        <x:f t="shared" si="729"/>
      </x:c>
      <x:c r="EE103" s="90" t="str">
        <x:f t="shared" si="730"/>
      </x:c>
      <x:c r="EF103" s="90" t="str">
        <x:f t="shared" si="731"/>
      </x:c>
      <x:c r="EG103" s="90" t="str">
        <x:f t="shared" si="732"/>
      </x:c>
      <x:c r="EH103" s="90" t="str">
        <x:f t="shared" si="733"/>
      </x:c>
      <x:c r="EI103" s="90" t="str">
        <x:f t="shared" si="734"/>
      </x:c>
      <x:c r="EJ103" s="90" t="str">
        <x:f t="shared" si="735"/>
      </x:c>
      <x:c r="EK103" s="90" t="str">
        <x:f t="shared" si="736"/>
      </x:c>
      <x:c r="EL103" s="90" t="str">
        <x:f t="shared" si="737"/>
      </x:c>
      <x:c r="EM103" s="90" t="str">
        <x:f t="shared" si="738"/>
      </x:c>
      <x:c r="EN103" s="90" t="str">
        <x:f t="shared" si="739"/>
      </x:c>
      <x:c r="EO103" s="90" t="str">
        <x:f t="shared" si="740"/>
      </x:c>
      <x:c r="EP103" s="90" t="str">
        <x:f t="shared" si="741"/>
      </x:c>
      <x:c r="EQ103" s="90" t="str">
        <x:f t="shared" si="742"/>
      </x:c>
      <x:c r="ER103" s="90" t="str">
        <x:f t="shared" si="743"/>
      </x:c>
      <x:c r="ES103" s="90" t="str">
        <x:f t="shared" si="744"/>
      </x:c>
      <x:c r="ET103" s="90" t="str">
        <x:f t="shared" si="745"/>
      </x:c>
      <x:c r="EU103" s="90" t="str">
        <x:f t="shared" si="746"/>
      </x:c>
      <x:c r="EV103" s="90" t="str">
        <x:f t="shared" si="747"/>
      </x:c>
      <x:c r="EW103" s="90" t="str">
        <x:f t="shared" si="748"/>
      </x:c>
      <x:c r="EX103" s="90" t="str">
        <x:f t="shared" si="749"/>
      </x:c>
      <x:c r="EY103" s="90" t="str">
        <x:f t="shared" si="750"/>
      </x:c>
      <x:c r="EZ103" s="90" t="str">
        <x:f t="shared" si="751"/>
      </x:c>
      <x:c r="FA103" s="90" t="str">
        <x:f t="shared" si="752"/>
      </x:c>
      <x:c r="FB103" t="n">
        <x:f>'07_Presupuesto'!J98-'14_Parametros'!$B$5+1</x:f>
        <x:v>68</x:v>
      </x:c>
      <x:c r="FC103" t="n">
        <x:f>'07_Presupuesto'!K98-'14_Parametros'!$B$5+1</x:f>
        <x:v>79</x:v>
      </x:c>
      <x:c r="FD103">
        <x:f t="shared" si="753"/>
        <x:v>12</x:v>
      </x:c>
    </x:row>
    <x:row r="104" ht="21" customHeight="1">
      <x:c r="B104" s="109" t="str">
        <x:f>'07A_Ppto_Comparado'!K102</x:f>
        <x:v>C.2.2.2/a)</x:v>
      </x:c>
      <x:c r="C104" s="109" t="str">
        <x:f>'07A_Ppto_Comparado'!L102</x:f>
        <x:v>Cañeria cobre 1/2" Tipo M</x:v>
      </x:c>
      <x:c r="D104" s="109" t="str">
        <x:f>'07A_Ppto_Comparado'!M102</x:f>
        <x:v>ML</x:v>
      </x:c>
      <x:c r="E104" s="110" t="n">
        <x:f>'07A_Ppto_Comparado'!N102</x:f>
        <x:v>13.5</x:v>
      </x:c>
      <x:c r="F104" s="110" t="n">
        <x:f>'07A_Ppto_Comparado'!O102</x:f>
        <x:v>7749.999999999999</x:v>
      </x:c>
      <x:c r="G104" s="110" t="n">
        <x:f>'07A_Ppto_Comparado'!P102</x:f>
        <x:v>104624.99999999999</x:v>
      </x:c>
      <x:c r="H104" s="110" t="str">
        <x:f t="shared" si="603"/>
      </x:c>
      <x:c r="I104" s="110" t="str">
        <x:f t="shared" si="604"/>
      </x:c>
      <x:c r="J104" s="110" t="str">
        <x:f t="shared" si="605"/>
      </x:c>
      <x:c r="K104" s="110" t="str">
        <x:f t="shared" si="606"/>
      </x:c>
      <x:c r="L104" s="110" t="str">
        <x:f t="shared" si="607"/>
      </x:c>
      <x:c r="M104" s="110" t="str">
        <x:f t="shared" si="608"/>
      </x:c>
      <x:c r="N104" s="110" t="str">
        <x:f t="shared" si="609"/>
      </x:c>
      <x:c r="O104" s="110" t="str">
        <x:f t="shared" si="610"/>
      </x:c>
      <x:c r="P104" s="110" t="str">
        <x:f t="shared" si="611"/>
      </x:c>
      <x:c r="Q104" s="110" t="str">
        <x:f t="shared" si="612"/>
      </x:c>
      <x:c r="R104" s="110" t="str">
        <x:f t="shared" si="613"/>
      </x:c>
      <x:c r="S104" s="110" t="str">
        <x:f t="shared" si="614"/>
      </x:c>
      <x:c r="T104" s="110" t="str">
        <x:f t="shared" si="615"/>
      </x:c>
      <x:c r="U104" s="110" t="str">
        <x:f t="shared" si="616"/>
      </x:c>
      <x:c r="V104" s="110" t="str">
        <x:f t="shared" si="617"/>
      </x:c>
      <x:c r="W104" s="110" t="str">
        <x:f t="shared" si="618"/>
      </x:c>
      <x:c r="X104" s="110" t="str">
        <x:f t="shared" si="619"/>
      </x:c>
      <x:c r="Y104" s="110" t="str">
        <x:f t="shared" si="620"/>
      </x:c>
      <x:c r="Z104" s="110" t="str">
        <x:f t="shared" si="621"/>
      </x:c>
      <x:c r="AA104" s="110" t="str">
        <x:f t="shared" si="622"/>
      </x:c>
      <x:c r="AB104" s="110" t="str">
        <x:f t="shared" si="623"/>
      </x:c>
      <x:c r="AC104" s="110" t="str">
        <x:f t="shared" si="624"/>
      </x:c>
      <x:c r="AD104" s="110" t="str">
        <x:f t="shared" si="625"/>
      </x:c>
      <x:c r="AE104" s="110" t="str">
        <x:f t="shared" si="626"/>
      </x:c>
      <x:c r="AF104" s="110" t="str">
        <x:f t="shared" si="627"/>
      </x:c>
      <x:c r="AG104" s="110" t="str">
        <x:f t="shared" si="628"/>
      </x:c>
      <x:c r="AH104" s="110" t="str">
        <x:f t="shared" si="629"/>
      </x:c>
      <x:c r="AI104" s="110" t="str">
        <x:f t="shared" si="630"/>
      </x:c>
      <x:c r="AJ104" s="110" t="str">
        <x:f t="shared" si="631"/>
      </x:c>
      <x:c r="AK104" s="110" t="str">
        <x:f t="shared" si="632"/>
      </x:c>
      <x:c r="AL104" s="110" t="str">
        <x:f t="shared" si="633"/>
      </x:c>
      <x:c r="AM104" s="110" t="str">
        <x:f t="shared" si="634"/>
      </x:c>
      <x:c r="AN104" s="110" t="str">
        <x:f t="shared" si="635"/>
      </x:c>
      <x:c r="AO104" s="110" t="str">
        <x:f t="shared" si="636"/>
      </x:c>
      <x:c r="AP104" s="110" t="str">
        <x:f t="shared" si="637"/>
      </x:c>
      <x:c r="AQ104" s="110" t="str">
        <x:f t="shared" si="638"/>
      </x:c>
      <x:c r="AR104" s="110" t="str">
        <x:f t="shared" si="639"/>
      </x:c>
      <x:c r="AS104" s="110" t="str">
        <x:f t="shared" si="640"/>
      </x:c>
      <x:c r="AT104" s="110" t="str">
        <x:f t="shared" si="641"/>
      </x:c>
      <x:c r="AU104" s="110" t="str">
        <x:f t="shared" si="642"/>
      </x:c>
      <x:c r="AV104" s="110" t="str">
        <x:f t="shared" si="643"/>
      </x:c>
      <x:c r="AW104" s="110" t="str">
        <x:f t="shared" si="644"/>
      </x:c>
      <x:c r="AX104" s="110" t="str">
        <x:f t="shared" si="645"/>
      </x:c>
      <x:c r="AY104" s="110" t="str">
        <x:f t="shared" si="646"/>
      </x:c>
      <x:c r="AZ104" s="110" t="str">
        <x:f t="shared" si="647"/>
      </x:c>
      <x:c r="BA104" s="110" t="str">
        <x:f t="shared" si="648"/>
      </x:c>
      <x:c r="BB104" s="110" t="str">
        <x:f t="shared" si="649"/>
      </x:c>
      <x:c r="BC104" s="110" t="str">
        <x:f t="shared" si="650"/>
      </x:c>
      <x:c r="BD104" s="110" t="str">
        <x:f t="shared" si="651"/>
      </x:c>
      <x:c r="BE104" s="110" t="str">
        <x:f t="shared" si="652"/>
      </x:c>
      <x:c r="BF104" s="110" t="str">
        <x:f t="shared" si="653"/>
      </x:c>
      <x:c r="BG104" s="110" t="str">
        <x:f t="shared" si="654"/>
      </x:c>
      <x:c r="BH104" s="110" t="str">
        <x:f t="shared" si="655"/>
      </x:c>
      <x:c r="BI104" s="110" t="str">
        <x:f t="shared" si="656"/>
      </x:c>
      <x:c r="BJ104" s="110" t="str">
        <x:f t="shared" si="657"/>
      </x:c>
      <x:c r="BK104" s="110" t="str">
        <x:f t="shared" si="658"/>
      </x:c>
      <x:c r="BL104" s="110" t="str">
        <x:f t="shared" si="659"/>
      </x:c>
      <x:c r="BM104" s="110" t="str">
        <x:f t="shared" si="660"/>
      </x:c>
      <x:c r="BN104" s="110" t="str">
        <x:f t="shared" si="661"/>
      </x:c>
      <x:c r="BO104" s="110" t="str">
        <x:f t="shared" si="662"/>
      </x:c>
      <x:c r="BP104" s="110" t="str">
        <x:f t="shared" si="663"/>
      </x:c>
      <x:c r="BQ104" s="110" t="str">
        <x:f t="shared" si="664"/>
      </x:c>
      <x:c r="BR104" s="110" t="str">
        <x:f t="shared" si="665"/>
      </x:c>
      <x:c r="BS104" s="110" t="str">
        <x:f t="shared" si="666"/>
      </x:c>
      <x:c r="BT104" s="110" t="str">
        <x:f t="shared" si="667"/>
      </x:c>
      <x:c r="BU104" s="110" t="str">
        <x:f t="shared" si="668"/>
      </x:c>
      <x:c r="BV104" s="110" t="str">
        <x:f t="shared" si="669"/>
      </x:c>
      <x:c r="BW104" s="110">
        <x:f t="shared" si="670"/>
        <x:v>8718.7499999999982</x:v>
      </x:c>
      <x:c r="BX104" s="110">
        <x:f t="shared" si="671"/>
        <x:v>8718.7499999999982</x:v>
      </x:c>
      <x:c r="BY104" s="110">
        <x:f t="shared" si="672"/>
        <x:v>8718.7499999999982</x:v>
      </x:c>
      <x:c r="BZ104" s="110">
        <x:f t="shared" si="673"/>
        <x:v>8718.7499999999982</x:v>
      </x:c>
      <x:c r="CA104" s="110">
        <x:f t="shared" si="674"/>
        <x:v>8718.7499999999982</x:v>
      </x:c>
      <x:c r="CB104" s="110">
        <x:f t="shared" si="675"/>
        <x:v>8718.7499999999982</x:v>
      </x:c>
      <x:c r="CC104" s="110">
        <x:f t="shared" si="676"/>
        <x:v>8718.7499999999982</x:v>
      </x:c>
      <x:c r="CD104" s="110">
        <x:f t="shared" si="677"/>
        <x:v>8718.7499999999982</x:v>
      </x:c>
      <x:c r="CE104" s="110">
        <x:f t="shared" si="678"/>
        <x:v>8718.7499999999982</x:v>
      </x:c>
      <x:c r="CF104" s="110">
        <x:f t="shared" si="679"/>
        <x:v>8718.7499999999982</x:v>
      </x:c>
      <x:c r="CG104" s="110">
        <x:f t="shared" si="680"/>
        <x:v>8718.7499999999982</x:v>
      </x:c>
      <x:c r="CH104" s="110">
        <x:f t="shared" si="681"/>
        <x:v>8718.7499999999982</x:v>
      </x:c>
      <x:c r="CI104" s="110" t="str">
        <x:f t="shared" si="682"/>
      </x:c>
      <x:c r="CJ104" s="110" t="str">
        <x:f t="shared" si="683"/>
      </x:c>
      <x:c r="CK104" s="110" t="str">
        <x:f t="shared" si="684"/>
      </x:c>
      <x:c r="CL104" s="110" t="str">
        <x:f t="shared" si="685"/>
      </x:c>
      <x:c r="CM104" s="110" t="str">
        <x:f t="shared" si="686"/>
      </x:c>
      <x:c r="CN104" s="110" t="str">
        <x:f t="shared" si="687"/>
      </x:c>
      <x:c r="CO104" s="110" t="str">
        <x:f t="shared" si="688"/>
      </x:c>
      <x:c r="CP104" s="110" t="str">
        <x:f t="shared" si="689"/>
      </x:c>
      <x:c r="CQ104" s="110" t="str">
        <x:f t="shared" si="690"/>
      </x:c>
      <x:c r="CR104" s="110" t="str">
        <x:f t="shared" si="691"/>
      </x:c>
      <x:c r="CS104" s="110" t="str">
        <x:f t="shared" si="692"/>
      </x:c>
      <x:c r="CT104" s="110" t="str">
        <x:f t="shared" si="693"/>
      </x:c>
      <x:c r="CU104" s="110" t="str">
        <x:f t="shared" si="694"/>
      </x:c>
      <x:c r="CV104" s="110" t="str">
        <x:f t="shared" si="695"/>
      </x:c>
      <x:c r="CW104" s="110" t="str">
        <x:f t="shared" si="696"/>
      </x:c>
      <x:c r="CX104" s="110" t="str">
        <x:f t="shared" si="697"/>
      </x:c>
      <x:c r="CY104" s="110" t="str">
        <x:f t="shared" si="698"/>
      </x:c>
      <x:c r="CZ104" s="110" t="str">
        <x:f t="shared" si="699"/>
      </x:c>
      <x:c r="DA104" s="110" t="str">
        <x:f t="shared" si="700"/>
      </x:c>
      <x:c r="DB104" s="110" t="str">
        <x:f t="shared" si="701"/>
      </x:c>
      <x:c r="DC104" s="110" t="str">
        <x:f t="shared" si="702"/>
      </x:c>
      <x:c r="DD104" s="110" t="str">
        <x:f t="shared" si="703"/>
      </x:c>
      <x:c r="DE104" s="110" t="str">
        <x:f t="shared" si="704"/>
      </x:c>
      <x:c r="DF104" s="110" t="str">
        <x:f t="shared" si="705"/>
      </x:c>
      <x:c r="DG104" s="110" t="str">
        <x:f t="shared" si="706"/>
      </x:c>
      <x:c r="DH104" s="110" t="str">
        <x:f t="shared" si="707"/>
      </x:c>
      <x:c r="DI104" s="110" t="str">
        <x:f t="shared" si="708"/>
      </x:c>
      <x:c r="DJ104" s="110" t="str">
        <x:f t="shared" si="709"/>
      </x:c>
      <x:c r="DK104" s="110" t="str">
        <x:f t="shared" si="710"/>
      </x:c>
      <x:c r="DL104" s="110" t="str">
        <x:f t="shared" si="711"/>
      </x:c>
      <x:c r="DM104" s="110" t="str">
        <x:f t="shared" si="712"/>
      </x:c>
      <x:c r="DN104" s="110" t="str">
        <x:f t="shared" si="713"/>
      </x:c>
      <x:c r="DO104" s="110" t="str">
        <x:f t="shared" si="714"/>
      </x:c>
      <x:c r="DP104" s="110" t="str">
        <x:f t="shared" si="715"/>
      </x:c>
      <x:c r="DQ104" s="110" t="str">
        <x:f t="shared" si="716"/>
      </x:c>
      <x:c r="DR104" s="110" t="str">
        <x:f t="shared" si="717"/>
      </x:c>
      <x:c r="DS104" s="110" t="str">
        <x:f t="shared" si="718"/>
      </x:c>
      <x:c r="DT104" s="110" t="str">
        <x:f t="shared" si="719"/>
      </x:c>
      <x:c r="DU104" s="110" t="str">
        <x:f t="shared" si="720"/>
      </x:c>
      <x:c r="DV104" s="110" t="str">
        <x:f t="shared" si="721"/>
      </x:c>
      <x:c r="DW104" s="110" t="str">
        <x:f t="shared" si="722"/>
      </x:c>
      <x:c r="DX104" s="110" t="str">
        <x:f t="shared" si="723"/>
      </x:c>
      <x:c r="DY104" s="110" t="str">
        <x:f t="shared" si="724"/>
      </x:c>
      <x:c r="DZ104" s="110" t="str">
        <x:f t="shared" si="725"/>
      </x:c>
      <x:c r="EA104" s="110" t="str">
        <x:f t="shared" si="726"/>
      </x:c>
      <x:c r="EB104" s="110" t="str">
        <x:f t="shared" si="727"/>
      </x:c>
      <x:c r="EC104" s="110" t="str">
        <x:f t="shared" si="728"/>
      </x:c>
      <x:c r="ED104" s="110" t="str">
        <x:f t="shared" si="729"/>
      </x:c>
      <x:c r="EE104" s="110" t="str">
        <x:f t="shared" si="730"/>
      </x:c>
      <x:c r="EF104" s="110" t="str">
        <x:f t="shared" si="731"/>
      </x:c>
      <x:c r="EG104" s="110" t="str">
        <x:f t="shared" si="732"/>
      </x:c>
      <x:c r="EH104" s="110" t="str">
        <x:f t="shared" si="733"/>
      </x:c>
      <x:c r="EI104" s="110" t="str">
        <x:f t="shared" si="734"/>
      </x:c>
      <x:c r="EJ104" s="110" t="str">
        <x:f t="shared" si="735"/>
      </x:c>
      <x:c r="EK104" s="110" t="str">
        <x:f t="shared" si="736"/>
      </x:c>
      <x:c r="EL104" s="110" t="str">
        <x:f t="shared" si="737"/>
      </x:c>
      <x:c r="EM104" s="110" t="str">
        <x:f t="shared" si="738"/>
      </x:c>
      <x:c r="EN104" s="110" t="str">
        <x:f t="shared" si="739"/>
      </x:c>
      <x:c r="EO104" s="110" t="str">
        <x:f t="shared" si="740"/>
      </x:c>
      <x:c r="EP104" s="110" t="str">
        <x:f t="shared" si="741"/>
      </x:c>
      <x:c r="EQ104" s="110" t="str">
        <x:f t="shared" si="742"/>
      </x:c>
      <x:c r="ER104" s="110" t="str">
        <x:f t="shared" si="743"/>
      </x:c>
      <x:c r="ES104" s="110" t="str">
        <x:f t="shared" si="744"/>
      </x:c>
      <x:c r="ET104" s="110" t="str">
        <x:f t="shared" si="745"/>
      </x:c>
      <x:c r="EU104" s="110" t="str">
        <x:f t="shared" si="746"/>
      </x:c>
      <x:c r="EV104" s="110" t="str">
        <x:f t="shared" si="747"/>
      </x:c>
      <x:c r="EW104" s="110" t="str">
        <x:f t="shared" si="748"/>
      </x:c>
      <x:c r="EX104" s="110" t="str">
        <x:f t="shared" si="749"/>
      </x:c>
      <x:c r="EY104" s="110" t="str">
        <x:f t="shared" si="750"/>
      </x:c>
      <x:c r="EZ104" s="110" t="str">
        <x:f t="shared" si="751"/>
      </x:c>
      <x:c r="FA104" s="110" t="str">
        <x:f t="shared" si="752"/>
      </x:c>
      <x:c r="FB104" t="n">
        <x:f>'07_Presupuesto'!J99-'14_Parametros'!$B$5+1</x:f>
        <x:v>68</x:v>
      </x:c>
      <x:c r="FC104" t="n">
        <x:f>'07_Presupuesto'!K99-'14_Parametros'!$B$5+1</x:f>
        <x:v>79</x:v>
      </x:c>
      <x:c r="FD104">
        <x:f t="shared" si="753"/>
        <x:v>12</x:v>
      </x:c>
    </x:row>
    <x:row r="105" ht="21" customHeight="1">
      <x:c r="B105" t="str">
        <x:f>'07A_Ppto_Comparado'!K103</x:f>
        <x:v>C.2.2.2/b)</x:v>
      </x:c>
      <x:c r="C105" t="str">
        <x:f>'07A_Ppto_Comparado'!L103</x:f>
        <x:v>Cañeria cobre 3/4" Tipo M</x:v>
      </x:c>
      <x:c r="D105" t="str">
        <x:f>'07A_Ppto_Comparado'!M103</x:f>
        <x:v>ML</x:v>
      </x:c>
      <x:c r="E105" s="90" t="n">
        <x:f>'07A_Ppto_Comparado'!N103</x:f>
        <x:v>0.56</x:v>
      </x:c>
      <x:c r="F105" s="90" t="n">
        <x:f>'07A_Ppto_Comparado'!O103</x:f>
        <x:v>10249.999999999998</x:v>
      </x:c>
      <x:c r="G105" s="90" t="n">
        <x:f>'07A_Ppto_Comparado'!P103</x:f>
        <x:v>5739.999999999999</x:v>
      </x:c>
      <x:c r="H105" s="90" t="str">
        <x:f t="shared" si="603"/>
      </x:c>
      <x:c r="I105" s="90" t="str">
        <x:f t="shared" si="604"/>
      </x:c>
      <x:c r="J105" s="90" t="str">
        <x:f t="shared" si="605"/>
      </x:c>
      <x:c r="K105" s="90" t="str">
        <x:f t="shared" si="606"/>
      </x:c>
      <x:c r="L105" s="90" t="str">
        <x:f t="shared" si="607"/>
      </x:c>
      <x:c r="M105" s="90" t="str">
        <x:f t="shared" si="608"/>
      </x:c>
      <x:c r="N105" s="90" t="str">
        <x:f t="shared" si="609"/>
      </x:c>
      <x:c r="O105" s="90" t="str">
        <x:f t="shared" si="610"/>
      </x:c>
      <x:c r="P105" s="90" t="str">
        <x:f t="shared" si="611"/>
      </x:c>
      <x:c r="Q105" s="90" t="str">
        <x:f t="shared" si="612"/>
      </x:c>
      <x:c r="R105" s="90" t="str">
        <x:f t="shared" si="613"/>
      </x:c>
      <x:c r="S105" s="90" t="str">
        <x:f t="shared" si="614"/>
      </x:c>
      <x:c r="T105" s="90" t="str">
        <x:f t="shared" si="615"/>
      </x:c>
      <x:c r="U105" s="90" t="str">
        <x:f t="shared" si="616"/>
      </x:c>
      <x:c r="V105" s="90" t="str">
        <x:f t="shared" si="617"/>
      </x:c>
      <x:c r="W105" s="90" t="str">
        <x:f t="shared" si="618"/>
      </x:c>
      <x:c r="X105" s="90" t="str">
        <x:f t="shared" si="619"/>
      </x:c>
      <x:c r="Y105" s="90" t="str">
        <x:f t="shared" si="620"/>
      </x:c>
      <x:c r="Z105" s="90" t="str">
        <x:f t="shared" si="621"/>
      </x:c>
      <x:c r="AA105" s="90" t="str">
        <x:f t="shared" si="622"/>
      </x:c>
      <x:c r="AB105" s="90" t="str">
        <x:f t="shared" si="623"/>
      </x:c>
      <x:c r="AC105" s="90" t="str">
        <x:f t="shared" si="624"/>
      </x:c>
      <x:c r="AD105" s="90" t="str">
        <x:f t="shared" si="625"/>
      </x:c>
      <x:c r="AE105" s="90" t="str">
        <x:f t="shared" si="626"/>
      </x:c>
      <x:c r="AF105" s="90" t="str">
        <x:f t="shared" si="627"/>
      </x:c>
      <x:c r="AG105" s="90" t="str">
        <x:f t="shared" si="628"/>
      </x:c>
      <x:c r="AH105" s="90" t="str">
        <x:f t="shared" si="629"/>
      </x:c>
      <x:c r="AI105" s="90" t="str">
        <x:f t="shared" si="630"/>
      </x:c>
      <x:c r="AJ105" s="90" t="str">
        <x:f t="shared" si="631"/>
      </x:c>
      <x:c r="AK105" s="90" t="str">
        <x:f t="shared" si="632"/>
      </x:c>
      <x:c r="AL105" s="90" t="str">
        <x:f t="shared" si="633"/>
      </x:c>
      <x:c r="AM105" s="90" t="str">
        <x:f t="shared" si="634"/>
      </x:c>
      <x:c r="AN105" s="90" t="str">
        <x:f t="shared" si="635"/>
      </x:c>
      <x:c r="AO105" s="90" t="str">
        <x:f t="shared" si="636"/>
      </x:c>
      <x:c r="AP105" s="90" t="str">
        <x:f t="shared" si="637"/>
      </x:c>
      <x:c r="AQ105" s="90" t="str">
        <x:f t="shared" si="638"/>
      </x:c>
      <x:c r="AR105" s="90" t="str">
        <x:f t="shared" si="639"/>
      </x:c>
      <x:c r="AS105" s="90" t="str">
        <x:f t="shared" si="640"/>
      </x:c>
      <x:c r="AT105" s="90" t="str">
        <x:f t="shared" si="641"/>
      </x:c>
      <x:c r="AU105" s="90" t="str">
        <x:f t="shared" si="642"/>
      </x:c>
      <x:c r="AV105" s="90" t="str">
        <x:f t="shared" si="643"/>
      </x:c>
      <x:c r="AW105" s="90" t="str">
        <x:f t="shared" si="644"/>
      </x:c>
      <x:c r="AX105" s="90" t="str">
        <x:f t="shared" si="645"/>
      </x:c>
      <x:c r="AY105" s="90" t="str">
        <x:f t="shared" si="646"/>
      </x:c>
      <x:c r="AZ105" s="90" t="str">
        <x:f t="shared" si="647"/>
      </x:c>
      <x:c r="BA105" s="90" t="str">
        <x:f t="shared" si="648"/>
      </x:c>
      <x:c r="BB105" s="90" t="str">
        <x:f t="shared" si="649"/>
      </x:c>
      <x:c r="BC105" s="90" t="str">
        <x:f t="shared" si="650"/>
      </x:c>
      <x:c r="BD105" s="90" t="str">
        <x:f t="shared" si="651"/>
      </x:c>
      <x:c r="BE105" s="90" t="str">
        <x:f t="shared" si="652"/>
      </x:c>
      <x:c r="BF105" s="90" t="str">
        <x:f t="shared" si="653"/>
      </x:c>
      <x:c r="BG105" s="90" t="str">
        <x:f t="shared" si="654"/>
      </x:c>
      <x:c r="BH105" s="90" t="str">
        <x:f t="shared" si="655"/>
      </x:c>
      <x:c r="BI105" s="90" t="str">
        <x:f t="shared" si="656"/>
      </x:c>
      <x:c r="BJ105" s="90" t="str">
        <x:f t="shared" si="657"/>
      </x:c>
      <x:c r="BK105" s="90" t="str">
        <x:f t="shared" si="658"/>
      </x:c>
      <x:c r="BL105" s="90" t="str">
        <x:f t="shared" si="659"/>
      </x:c>
      <x:c r="BM105" s="90" t="str">
        <x:f t="shared" si="660"/>
      </x:c>
      <x:c r="BN105" s="90" t="str">
        <x:f t="shared" si="661"/>
      </x:c>
      <x:c r="BO105" s="90" t="str">
        <x:f t="shared" si="662"/>
      </x:c>
      <x:c r="BP105" s="90" t="str">
        <x:f t="shared" si="663"/>
      </x:c>
      <x:c r="BQ105" s="90" t="str">
        <x:f t="shared" si="664"/>
      </x:c>
      <x:c r="BR105" s="90" t="str">
        <x:f t="shared" si="665"/>
      </x:c>
      <x:c r="BS105" s="90" t="str">
        <x:f t="shared" si="666"/>
      </x:c>
      <x:c r="BT105" s="90" t="str">
        <x:f t="shared" si="667"/>
      </x:c>
      <x:c r="BU105" s="90" t="str">
        <x:f t="shared" si="668"/>
      </x:c>
      <x:c r="BV105" s="90" t="str">
        <x:f t="shared" si="669"/>
      </x:c>
      <x:c r="BW105" s="90">
        <x:f t="shared" si="670"/>
        <x:v>478.33333333333326</x:v>
      </x:c>
      <x:c r="BX105" s="90">
        <x:f t="shared" si="671"/>
        <x:v>478.33333333333326</x:v>
      </x:c>
      <x:c r="BY105" s="90">
        <x:f t="shared" si="672"/>
        <x:v>478.33333333333326</x:v>
      </x:c>
      <x:c r="BZ105" s="90">
        <x:f t="shared" si="673"/>
        <x:v>478.33333333333326</x:v>
      </x:c>
      <x:c r="CA105" s="90">
        <x:f t="shared" si="674"/>
        <x:v>478.33333333333326</x:v>
      </x:c>
      <x:c r="CB105" s="90">
        <x:f t="shared" si="675"/>
        <x:v>478.33333333333326</x:v>
      </x:c>
      <x:c r="CC105" s="90">
        <x:f t="shared" si="676"/>
        <x:v>478.33333333333326</x:v>
      </x:c>
      <x:c r="CD105" s="90">
        <x:f t="shared" si="677"/>
        <x:v>478.33333333333326</x:v>
      </x:c>
      <x:c r="CE105" s="90">
        <x:f t="shared" si="678"/>
        <x:v>478.33333333333326</x:v>
      </x:c>
      <x:c r="CF105" s="90">
        <x:f t="shared" si="679"/>
        <x:v>478.33333333333326</x:v>
      </x:c>
      <x:c r="CG105" s="90">
        <x:f t="shared" si="680"/>
        <x:v>478.33333333333326</x:v>
      </x:c>
      <x:c r="CH105" s="90">
        <x:f t="shared" si="681"/>
        <x:v>478.33333333333326</x:v>
      </x:c>
      <x:c r="CI105" s="90" t="str">
        <x:f t="shared" si="682"/>
      </x:c>
      <x:c r="CJ105" s="90" t="str">
        <x:f t="shared" si="683"/>
      </x:c>
      <x:c r="CK105" s="90" t="str">
        <x:f t="shared" si="684"/>
      </x:c>
      <x:c r="CL105" s="90" t="str">
        <x:f t="shared" si="685"/>
      </x:c>
      <x:c r="CM105" s="90" t="str">
        <x:f t="shared" si="686"/>
      </x:c>
      <x:c r="CN105" s="90" t="str">
        <x:f t="shared" si="687"/>
      </x:c>
      <x:c r="CO105" s="90" t="str">
        <x:f t="shared" si="688"/>
      </x:c>
      <x:c r="CP105" s="90" t="str">
        <x:f t="shared" si="689"/>
      </x:c>
      <x:c r="CQ105" s="90" t="str">
        <x:f t="shared" si="690"/>
      </x:c>
      <x:c r="CR105" s="90" t="str">
        <x:f t="shared" si="691"/>
      </x:c>
      <x:c r="CS105" s="90" t="str">
        <x:f t="shared" si="692"/>
      </x:c>
      <x:c r="CT105" s="90" t="str">
        <x:f t="shared" si="693"/>
      </x:c>
      <x:c r="CU105" s="90" t="str">
        <x:f t="shared" si="694"/>
      </x:c>
      <x:c r="CV105" s="90" t="str">
        <x:f t="shared" si="695"/>
      </x:c>
      <x:c r="CW105" s="90" t="str">
        <x:f t="shared" si="696"/>
      </x:c>
      <x:c r="CX105" s="90" t="str">
        <x:f t="shared" si="697"/>
      </x:c>
      <x:c r="CY105" s="90" t="str">
        <x:f t="shared" si="698"/>
      </x:c>
      <x:c r="CZ105" s="90" t="str">
        <x:f t="shared" si="699"/>
      </x:c>
      <x:c r="DA105" s="90" t="str">
        <x:f t="shared" si="700"/>
      </x:c>
      <x:c r="DB105" s="90" t="str">
        <x:f t="shared" si="701"/>
      </x:c>
      <x:c r="DC105" s="90" t="str">
        <x:f t="shared" si="702"/>
      </x:c>
      <x:c r="DD105" s="90" t="str">
        <x:f t="shared" si="703"/>
      </x:c>
      <x:c r="DE105" s="90" t="str">
        <x:f t="shared" si="704"/>
      </x:c>
      <x:c r="DF105" s="90" t="str">
        <x:f t="shared" si="705"/>
      </x:c>
      <x:c r="DG105" s="90" t="str">
        <x:f t="shared" si="706"/>
      </x:c>
      <x:c r="DH105" s="90" t="str">
        <x:f t="shared" si="707"/>
      </x:c>
      <x:c r="DI105" s="90" t="str">
        <x:f t="shared" si="708"/>
      </x:c>
      <x:c r="DJ105" s="90" t="str">
        <x:f t="shared" si="709"/>
      </x:c>
      <x:c r="DK105" s="90" t="str">
        <x:f t="shared" si="710"/>
      </x:c>
      <x:c r="DL105" s="90" t="str">
        <x:f t="shared" si="711"/>
      </x:c>
      <x:c r="DM105" s="90" t="str">
        <x:f t="shared" si="712"/>
      </x:c>
      <x:c r="DN105" s="90" t="str">
        <x:f t="shared" si="713"/>
      </x:c>
      <x:c r="DO105" s="90" t="str">
        <x:f t="shared" si="714"/>
      </x:c>
      <x:c r="DP105" s="90" t="str">
        <x:f t="shared" si="715"/>
      </x:c>
      <x:c r="DQ105" s="90" t="str">
        <x:f t="shared" si="716"/>
      </x:c>
      <x:c r="DR105" s="90" t="str">
        <x:f t="shared" si="717"/>
      </x:c>
      <x:c r="DS105" s="90" t="str">
        <x:f t="shared" si="718"/>
      </x:c>
      <x:c r="DT105" s="90" t="str">
        <x:f t="shared" si="719"/>
      </x:c>
      <x:c r="DU105" s="90" t="str">
        <x:f t="shared" si="720"/>
      </x:c>
      <x:c r="DV105" s="90" t="str">
        <x:f t="shared" si="721"/>
      </x:c>
      <x:c r="DW105" s="90" t="str">
        <x:f t="shared" si="722"/>
      </x:c>
      <x:c r="DX105" s="90" t="str">
        <x:f t="shared" si="723"/>
      </x:c>
      <x:c r="DY105" s="90" t="str">
        <x:f t="shared" si="724"/>
      </x:c>
      <x:c r="DZ105" s="90" t="str">
        <x:f t="shared" si="725"/>
      </x:c>
      <x:c r="EA105" s="90" t="str">
        <x:f t="shared" si="726"/>
      </x:c>
      <x:c r="EB105" s="90" t="str">
        <x:f t="shared" si="727"/>
      </x:c>
      <x:c r="EC105" s="90" t="str">
        <x:f t="shared" si="728"/>
      </x:c>
      <x:c r="ED105" s="90" t="str">
        <x:f t="shared" si="729"/>
      </x:c>
      <x:c r="EE105" s="90" t="str">
        <x:f t="shared" si="730"/>
      </x:c>
      <x:c r="EF105" s="90" t="str">
        <x:f t="shared" si="731"/>
      </x:c>
      <x:c r="EG105" s="90" t="str">
        <x:f t="shared" si="732"/>
      </x:c>
      <x:c r="EH105" s="90" t="str">
        <x:f t="shared" si="733"/>
      </x:c>
      <x:c r="EI105" s="90" t="str">
        <x:f t="shared" si="734"/>
      </x:c>
      <x:c r="EJ105" s="90" t="str">
        <x:f t="shared" si="735"/>
      </x:c>
      <x:c r="EK105" s="90" t="str">
        <x:f t="shared" si="736"/>
      </x:c>
      <x:c r="EL105" s="90" t="str">
        <x:f t="shared" si="737"/>
      </x:c>
      <x:c r="EM105" s="90" t="str">
        <x:f t="shared" si="738"/>
      </x:c>
      <x:c r="EN105" s="90" t="str">
        <x:f t="shared" si="739"/>
      </x:c>
      <x:c r="EO105" s="90" t="str">
        <x:f t="shared" si="740"/>
      </x:c>
      <x:c r="EP105" s="90" t="str">
        <x:f t="shared" si="741"/>
      </x:c>
      <x:c r="EQ105" s="90" t="str">
        <x:f t="shared" si="742"/>
      </x:c>
      <x:c r="ER105" s="90" t="str">
        <x:f t="shared" si="743"/>
      </x:c>
      <x:c r="ES105" s="90" t="str">
        <x:f t="shared" si="744"/>
      </x:c>
      <x:c r="ET105" s="90" t="str">
        <x:f t="shared" si="745"/>
      </x:c>
      <x:c r="EU105" s="90" t="str">
        <x:f t="shared" si="746"/>
      </x:c>
      <x:c r="EV105" s="90" t="str">
        <x:f t="shared" si="747"/>
      </x:c>
      <x:c r="EW105" s="90" t="str">
        <x:f t="shared" si="748"/>
      </x:c>
      <x:c r="EX105" s="90" t="str">
        <x:f t="shared" si="749"/>
      </x:c>
      <x:c r="EY105" s="90" t="str">
        <x:f t="shared" si="750"/>
      </x:c>
      <x:c r="EZ105" s="90" t="str">
        <x:f t="shared" si="751"/>
      </x:c>
      <x:c r="FA105" s="90" t="str">
        <x:f t="shared" si="752"/>
      </x:c>
      <x:c r="FB105" t="n">
        <x:f>'07_Presupuesto'!J100-'14_Parametros'!$B$5+1</x:f>
        <x:v>68</x:v>
      </x:c>
      <x:c r="FC105" t="n">
        <x:f>'07_Presupuesto'!K100-'14_Parametros'!$B$5+1</x:f>
        <x:v>79</x:v>
      </x:c>
      <x:c r="FD105">
        <x:f t="shared" si="753"/>
        <x:v>12</x:v>
      </x:c>
    </x:row>
    <x:row r="106" ht="21" customHeight="1">
      <x:c r="B106" s="109" t="str">
        <x:f>'07A_Ppto_Comparado'!K104</x:f>
        <x:v>C.2.2.2/c)</x:v>
      </x:c>
      <x:c r="C106" s="109" t="str">
        <x:f>'07A_Ppto_Comparado'!L104</x:f>
        <x:v>Cañeria cobre 1" Tipo M</x:v>
      </x:c>
      <x:c r="D106" s="109" t="str">
        <x:f>'07A_Ppto_Comparado'!M104</x:f>
        <x:v>ML</x:v>
      </x:c>
      <x:c r="E106" s="110" t="n">
        <x:f>'07A_Ppto_Comparado'!N104</x:f>
        <x:v>24.6</x:v>
      </x:c>
      <x:c r="F106" s="110" t="n">
        <x:f>'07A_Ppto_Comparado'!O104</x:f>
        <x:v>13124.999999999998</x:v>
      </x:c>
      <x:c r="G106" s="110" t="n">
        <x:f>'07A_Ppto_Comparado'!P104</x:f>
        <x:v>322875</x:v>
      </x:c>
      <x:c r="H106" s="110" t="str">
        <x:f t="shared" si="603"/>
      </x:c>
      <x:c r="I106" s="110" t="str">
        <x:f t="shared" si="604"/>
      </x:c>
      <x:c r="J106" s="110" t="str">
        <x:f t="shared" si="605"/>
      </x:c>
      <x:c r="K106" s="110" t="str">
        <x:f t="shared" si="606"/>
      </x:c>
      <x:c r="L106" s="110" t="str">
        <x:f t="shared" si="607"/>
      </x:c>
      <x:c r="M106" s="110" t="str">
        <x:f t="shared" si="608"/>
      </x:c>
      <x:c r="N106" s="110" t="str">
        <x:f t="shared" si="609"/>
      </x:c>
      <x:c r="O106" s="110" t="str">
        <x:f t="shared" si="610"/>
      </x:c>
      <x:c r="P106" s="110" t="str">
        <x:f t="shared" si="611"/>
      </x:c>
      <x:c r="Q106" s="110" t="str">
        <x:f t="shared" si="612"/>
      </x:c>
      <x:c r="R106" s="110" t="str">
        <x:f t="shared" si="613"/>
      </x:c>
      <x:c r="S106" s="110" t="str">
        <x:f t="shared" si="614"/>
      </x:c>
      <x:c r="T106" s="110" t="str">
        <x:f t="shared" si="615"/>
      </x:c>
      <x:c r="U106" s="110" t="str">
        <x:f t="shared" si="616"/>
      </x:c>
      <x:c r="V106" s="110" t="str">
        <x:f t="shared" si="617"/>
      </x:c>
      <x:c r="W106" s="110" t="str">
        <x:f t="shared" si="618"/>
      </x:c>
      <x:c r="X106" s="110" t="str">
        <x:f t="shared" si="619"/>
      </x:c>
      <x:c r="Y106" s="110" t="str">
        <x:f t="shared" si="620"/>
      </x:c>
      <x:c r="Z106" s="110" t="str">
        <x:f t="shared" si="621"/>
      </x:c>
      <x:c r="AA106" s="110" t="str">
        <x:f t="shared" si="622"/>
      </x:c>
      <x:c r="AB106" s="110" t="str">
        <x:f t="shared" si="623"/>
      </x:c>
      <x:c r="AC106" s="110" t="str">
        <x:f t="shared" si="624"/>
      </x:c>
      <x:c r="AD106" s="110" t="str">
        <x:f t="shared" si="625"/>
      </x:c>
      <x:c r="AE106" s="110" t="str">
        <x:f t="shared" si="626"/>
      </x:c>
      <x:c r="AF106" s="110" t="str">
        <x:f t="shared" si="627"/>
      </x:c>
      <x:c r="AG106" s="110" t="str">
        <x:f t="shared" si="628"/>
      </x:c>
      <x:c r="AH106" s="110" t="str">
        <x:f t="shared" si="629"/>
      </x:c>
      <x:c r="AI106" s="110" t="str">
        <x:f t="shared" si="630"/>
      </x:c>
      <x:c r="AJ106" s="110" t="str">
        <x:f t="shared" si="631"/>
      </x:c>
      <x:c r="AK106" s="110" t="str">
        <x:f t="shared" si="632"/>
      </x:c>
      <x:c r="AL106" s="110" t="str">
        <x:f t="shared" si="633"/>
      </x:c>
      <x:c r="AM106" s="110" t="str">
        <x:f t="shared" si="634"/>
      </x:c>
      <x:c r="AN106" s="110" t="str">
        <x:f t="shared" si="635"/>
      </x:c>
      <x:c r="AO106" s="110" t="str">
        <x:f t="shared" si="636"/>
      </x:c>
      <x:c r="AP106" s="110" t="str">
        <x:f t="shared" si="637"/>
      </x:c>
      <x:c r="AQ106" s="110" t="str">
        <x:f t="shared" si="638"/>
      </x:c>
      <x:c r="AR106" s="110" t="str">
        <x:f t="shared" si="639"/>
      </x:c>
      <x:c r="AS106" s="110" t="str">
        <x:f t="shared" si="640"/>
      </x:c>
      <x:c r="AT106" s="110" t="str">
        <x:f t="shared" si="641"/>
      </x:c>
      <x:c r="AU106" s="110" t="str">
        <x:f t="shared" si="642"/>
      </x:c>
      <x:c r="AV106" s="110" t="str">
        <x:f t="shared" si="643"/>
      </x:c>
      <x:c r="AW106" s="110" t="str">
        <x:f t="shared" si="644"/>
      </x:c>
      <x:c r="AX106" s="110" t="str">
        <x:f t="shared" si="645"/>
      </x:c>
      <x:c r="AY106" s="110" t="str">
        <x:f t="shared" si="646"/>
      </x:c>
      <x:c r="AZ106" s="110" t="str">
        <x:f t="shared" si="647"/>
      </x:c>
      <x:c r="BA106" s="110" t="str">
        <x:f t="shared" si="648"/>
      </x:c>
      <x:c r="BB106" s="110" t="str">
        <x:f t="shared" si="649"/>
      </x:c>
      <x:c r="BC106" s="110" t="str">
        <x:f t="shared" si="650"/>
      </x:c>
      <x:c r="BD106" s="110" t="str">
        <x:f t="shared" si="651"/>
      </x:c>
      <x:c r="BE106" s="110" t="str">
        <x:f t="shared" si="652"/>
      </x:c>
      <x:c r="BF106" s="110" t="str">
        <x:f t="shared" si="653"/>
      </x:c>
      <x:c r="BG106" s="110" t="str">
        <x:f t="shared" si="654"/>
      </x:c>
      <x:c r="BH106" s="110" t="str">
        <x:f t="shared" si="655"/>
      </x:c>
      <x:c r="BI106" s="110" t="str">
        <x:f t="shared" si="656"/>
      </x:c>
      <x:c r="BJ106" s="110" t="str">
        <x:f t="shared" si="657"/>
      </x:c>
      <x:c r="BK106" s="110" t="str">
        <x:f t="shared" si="658"/>
      </x:c>
      <x:c r="BL106" s="110" t="str">
        <x:f t="shared" si="659"/>
      </x:c>
      <x:c r="BM106" s="110" t="str">
        <x:f t="shared" si="660"/>
      </x:c>
      <x:c r="BN106" s="110" t="str">
        <x:f t="shared" si="661"/>
      </x:c>
      <x:c r="BO106" s="110" t="str">
        <x:f t="shared" si="662"/>
      </x:c>
      <x:c r="BP106" s="110" t="str">
        <x:f t="shared" si="663"/>
      </x:c>
      <x:c r="BQ106" s="110" t="str">
        <x:f t="shared" si="664"/>
      </x:c>
      <x:c r="BR106" s="110" t="str">
        <x:f t="shared" si="665"/>
      </x:c>
      <x:c r="BS106" s="110" t="str">
        <x:f t="shared" si="666"/>
      </x:c>
      <x:c r="BT106" s="110" t="str">
        <x:f t="shared" si="667"/>
      </x:c>
      <x:c r="BU106" s="110" t="str">
        <x:f t="shared" si="668"/>
      </x:c>
      <x:c r="BV106" s="110" t="str">
        <x:f t="shared" si="669"/>
      </x:c>
      <x:c r="BW106" s="110">
        <x:f t="shared" si="670"/>
        <x:v>26906.25</x:v>
      </x:c>
      <x:c r="BX106" s="110">
        <x:f t="shared" si="671"/>
        <x:v>26906.25</x:v>
      </x:c>
      <x:c r="BY106" s="110">
        <x:f t="shared" si="672"/>
        <x:v>26906.25</x:v>
      </x:c>
      <x:c r="BZ106" s="110">
        <x:f t="shared" si="673"/>
        <x:v>26906.25</x:v>
      </x:c>
      <x:c r="CA106" s="110">
        <x:f t="shared" si="674"/>
        <x:v>26906.25</x:v>
      </x:c>
      <x:c r="CB106" s="110">
        <x:f t="shared" si="675"/>
        <x:v>26906.25</x:v>
      </x:c>
      <x:c r="CC106" s="110">
        <x:f t="shared" si="676"/>
        <x:v>26906.25</x:v>
      </x:c>
      <x:c r="CD106" s="110">
        <x:f t="shared" si="677"/>
        <x:v>26906.25</x:v>
      </x:c>
      <x:c r="CE106" s="110">
        <x:f t="shared" si="678"/>
        <x:v>26906.25</x:v>
      </x:c>
      <x:c r="CF106" s="110">
        <x:f t="shared" si="679"/>
        <x:v>26906.25</x:v>
      </x:c>
      <x:c r="CG106" s="110">
        <x:f t="shared" si="680"/>
        <x:v>26906.25</x:v>
      </x:c>
      <x:c r="CH106" s="110">
        <x:f t="shared" si="681"/>
        <x:v>26906.25</x:v>
      </x:c>
      <x:c r="CI106" s="110" t="str">
        <x:f t="shared" si="682"/>
      </x:c>
      <x:c r="CJ106" s="110" t="str">
        <x:f t="shared" si="683"/>
      </x:c>
      <x:c r="CK106" s="110" t="str">
        <x:f t="shared" si="684"/>
      </x:c>
      <x:c r="CL106" s="110" t="str">
        <x:f t="shared" si="685"/>
      </x:c>
      <x:c r="CM106" s="110" t="str">
        <x:f t="shared" si="686"/>
      </x:c>
      <x:c r="CN106" s="110" t="str">
        <x:f t="shared" si="687"/>
      </x:c>
      <x:c r="CO106" s="110" t="str">
        <x:f t="shared" si="688"/>
      </x:c>
      <x:c r="CP106" s="110" t="str">
        <x:f t="shared" si="689"/>
      </x:c>
      <x:c r="CQ106" s="110" t="str">
        <x:f t="shared" si="690"/>
      </x:c>
      <x:c r="CR106" s="110" t="str">
        <x:f t="shared" si="691"/>
      </x:c>
      <x:c r="CS106" s="110" t="str">
        <x:f t="shared" si="692"/>
      </x:c>
      <x:c r="CT106" s="110" t="str">
        <x:f t="shared" si="693"/>
      </x:c>
      <x:c r="CU106" s="110" t="str">
        <x:f t="shared" si="694"/>
      </x:c>
      <x:c r="CV106" s="110" t="str">
        <x:f t="shared" si="695"/>
      </x:c>
      <x:c r="CW106" s="110" t="str">
        <x:f t="shared" si="696"/>
      </x:c>
      <x:c r="CX106" s="110" t="str">
        <x:f t="shared" si="697"/>
      </x:c>
      <x:c r="CY106" s="110" t="str">
        <x:f t="shared" si="698"/>
      </x:c>
      <x:c r="CZ106" s="110" t="str">
        <x:f t="shared" si="699"/>
      </x:c>
      <x:c r="DA106" s="110" t="str">
        <x:f t="shared" si="700"/>
      </x:c>
      <x:c r="DB106" s="110" t="str">
        <x:f t="shared" si="701"/>
      </x:c>
      <x:c r="DC106" s="110" t="str">
        <x:f t="shared" si="702"/>
      </x:c>
      <x:c r="DD106" s="110" t="str">
        <x:f t="shared" si="703"/>
      </x:c>
      <x:c r="DE106" s="110" t="str">
        <x:f t="shared" si="704"/>
      </x:c>
      <x:c r="DF106" s="110" t="str">
        <x:f t="shared" si="705"/>
      </x:c>
      <x:c r="DG106" s="110" t="str">
        <x:f t="shared" si="706"/>
      </x:c>
      <x:c r="DH106" s="110" t="str">
        <x:f t="shared" si="707"/>
      </x:c>
      <x:c r="DI106" s="110" t="str">
        <x:f t="shared" si="708"/>
      </x:c>
      <x:c r="DJ106" s="110" t="str">
        <x:f t="shared" si="709"/>
      </x:c>
      <x:c r="DK106" s="110" t="str">
        <x:f t="shared" si="710"/>
      </x:c>
      <x:c r="DL106" s="110" t="str">
        <x:f t="shared" si="711"/>
      </x:c>
      <x:c r="DM106" s="110" t="str">
        <x:f t="shared" si="712"/>
      </x:c>
      <x:c r="DN106" s="110" t="str">
        <x:f t="shared" si="713"/>
      </x:c>
      <x:c r="DO106" s="110" t="str">
        <x:f t="shared" si="714"/>
      </x:c>
      <x:c r="DP106" s="110" t="str">
        <x:f t="shared" si="715"/>
      </x:c>
      <x:c r="DQ106" s="110" t="str">
        <x:f t="shared" si="716"/>
      </x:c>
      <x:c r="DR106" s="110" t="str">
        <x:f t="shared" si="717"/>
      </x:c>
      <x:c r="DS106" s="110" t="str">
        <x:f t="shared" si="718"/>
      </x:c>
      <x:c r="DT106" s="110" t="str">
        <x:f t="shared" si="719"/>
      </x:c>
      <x:c r="DU106" s="110" t="str">
        <x:f t="shared" si="720"/>
      </x:c>
      <x:c r="DV106" s="110" t="str">
        <x:f t="shared" si="721"/>
      </x:c>
      <x:c r="DW106" s="110" t="str">
        <x:f t="shared" si="722"/>
      </x:c>
      <x:c r="DX106" s="110" t="str">
        <x:f t="shared" si="723"/>
      </x:c>
      <x:c r="DY106" s="110" t="str">
        <x:f t="shared" si="724"/>
      </x:c>
      <x:c r="DZ106" s="110" t="str">
        <x:f t="shared" si="725"/>
      </x:c>
      <x:c r="EA106" s="110" t="str">
        <x:f t="shared" si="726"/>
      </x:c>
      <x:c r="EB106" s="110" t="str">
        <x:f t="shared" si="727"/>
      </x:c>
      <x:c r="EC106" s="110" t="str">
        <x:f t="shared" si="728"/>
      </x:c>
      <x:c r="ED106" s="110" t="str">
        <x:f t="shared" si="729"/>
      </x:c>
      <x:c r="EE106" s="110" t="str">
        <x:f t="shared" si="730"/>
      </x:c>
      <x:c r="EF106" s="110" t="str">
        <x:f t="shared" si="731"/>
      </x:c>
      <x:c r="EG106" s="110" t="str">
        <x:f t="shared" si="732"/>
      </x:c>
      <x:c r="EH106" s="110" t="str">
        <x:f t="shared" si="733"/>
      </x:c>
      <x:c r="EI106" s="110" t="str">
        <x:f t="shared" si="734"/>
      </x:c>
      <x:c r="EJ106" s="110" t="str">
        <x:f t="shared" si="735"/>
      </x:c>
      <x:c r="EK106" s="110" t="str">
        <x:f t="shared" si="736"/>
      </x:c>
      <x:c r="EL106" s="110" t="str">
        <x:f t="shared" si="737"/>
      </x:c>
      <x:c r="EM106" s="110" t="str">
        <x:f t="shared" si="738"/>
      </x:c>
      <x:c r="EN106" s="110" t="str">
        <x:f t="shared" si="739"/>
      </x:c>
      <x:c r="EO106" s="110" t="str">
        <x:f t="shared" si="740"/>
      </x:c>
      <x:c r="EP106" s="110" t="str">
        <x:f t="shared" si="741"/>
      </x:c>
      <x:c r="EQ106" s="110" t="str">
        <x:f t="shared" si="742"/>
      </x:c>
      <x:c r="ER106" s="110" t="str">
        <x:f t="shared" si="743"/>
      </x:c>
      <x:c r="ES106" s="110" t="str">
        <x:f t="shared" si="744"/>
      </x:c>
      <x:c r="ET106" s="110" t="str">
        <x:f t="shared" si="745"/>
      </x:c>
      <x:c r="EU106" s="110" t="str">
        <x:f t="shared" si="746"/>
      </x:c>
      <x:c r="EV106" s="110" t="str">
        <x:f t="shared" si="747"/>
      </x:c>
      <x:c r="EW106" s="110" t="str">
        <x:f t="shared" si="748"/>
      </x:c>
      <x:c r="EX106" s="110" t="str">
        <x:f t="shared" si="749"/>
      </x:c>
      <x:c r="EY106" s="110" t="str">
        <x:f t="shared" si="750"/>
      </x:c>
      <x:c r="EZ106" s="110" t="str">
        <x:f t="shared" si="751"/>
      </x:c>
      <x:c r="FA106" s="110" t="str">
        <x:f t="shared" si="752"/>
      </x:c>
      <x:c r="FB106" t="n">
        <x:f>'07_Presupuesto'!J101-'14_Parametros'!$B$5+1</x:f>
        <x:v>68</x:v>
      </x:c>
      <x:c r="FC106" t="n">
        <x:f>'07_Presupuesto'!K101-'14_Parametros'!$B$5+1</x:f>
        <x:v>79</x:v>
      </x:c>
      <x:c r="FD106">
        <x:f t="shared" si="753"/>
        <x:v>12</x:v>
      </x:c>
    </x:row>
    <x:row r="107" ht="21" customHeight="1">
      <x:c r="B107" t="str">
        <x:f>'07A_Ppto_Comparado'!K105</x:f>
        <x:v>C.2.2.2/d)</x:v>
      </x:c>
      <x:c r="C107" t="str">
        <x:f>'07A_Ppto_Comparado'!L105</x:f>
        <x:v>Piezas especiales</x:v>
      </x:c>
      <x:c r="D107" t="str">
        <x:f>'07A_Ppto_Comparado'!M105</x:f>
        <x:v>KG</x:v>
      </x:c>
      <x:c r="E107" s="90" t="n">
        <x:f>'07A_Ppto_Comparado'!N105</x:f>
        <x:v>10</x:v>
      </x:c>
      <x:c r="F107" s="90" t="n">
        <x:f>'07A_Ppto_Comparado'!O105</x:f>
        <x:v>17500</x:v>
      </x:c>
      <x:c r="G107" s="90" t="n">
        <x:f>'07A_Ppto_Comparado'!P105</x:f>
        <x:v>175000</x:v>
      </x:c>
      <x:c r="H107" s="90" t="str">
        <x:f t="shared" si="603"/>
      </x:c>
      <x:c r="I107" s="90" t="str">
        <x:f t="shared" si="604"/>
      </x:c>
      <x:c r="J107" s="90" t="str">
        <x:f t="shared" si="605"/>
      </x:c>
      <x:c r="K107" s="90" t="str">
        <x:f t="shared" si="606"/>
      </x:c>
      <x:c r="L107" s="90" t="str">
        <x:f t="shared" si="607"/>
      </x:c>
      <x:c r="M107" s="90" t="str">
        <x:f t="shared" si="608"/>
      </x:c>
      <x:c r="N107" s="90" t="str">
        <x:f t="shared" si="609"/>
      </x:c>
      <x:c r="O107" s="90" t="str">
        <x:f t="shared" si="610"/>
      </x:c>
      <x:c r="P107" s="90" t="str">
        <x:f t="shared" si="611"/>
      </x:c>
      <x:c r="Q107" s="90" t="str">
        <x:f t="shared" si="612"/>
      </x:c>
      <x:c r="R107" s="90" t="str">
        <x:f t="shared" si="613"/>
      </x:c>
      <x:c r="S107" s="90" t="str">
        <x:f t="shared" si="614"/>
      </x:c>
      <x:c r="T107" s="90" t="str">
        <x:f t="shared" si="615"/>
      </x:c>
      <x:c r="U107" s="90" t="str">
        <x:f t="shared" si="616"/>
      </x:c>
      <x:c r="V107" s="90" t="str">
        <x:f t="shared" si="617"/>
      </x:c>
      <x:c r="W107" s="90" t="str">
        <x:f t="shared" si="618"/>
      </x:c>
      <x:c r="X107" s="90" t="str">
        <x:f t="shared" si="619"/>
      </x:c>
      <x:c r="Y107" s="90" t="str">
        <x:f t="shared" si="620"/>
      </x:c>
      <x:c r="Z107" s="90" t="str">
        <x:f t="shared" si="621"/>
      </x:c>
      <x:c r="AA107" s="90" t="str">
        <x:f t="shared" si="622"/>
      </x:c>
      <x:c r="AB107" s="90" t="str">
        <x:f t="shared" si="623"/>
      </x:c>
      <x:c r="AC107" s="90" t="str">
        <x:f t="shared" si="624"/>
      </x:c>
      <x:c r="AD107" s="90" t="str">
        <x:f t="shared" si="625"/>
      </x:c>
      <x:c r="AE107" s="90" t="str">
        <x:f t="shared" si="626"/>
      </x:c>
      <x:c r="AF107" s="90" t="str">
        <x:f t="shared" si="627"/>
      </x:c>
      <x:c r="AG107" s="90" t="str">
        <x:f t="shared" si="628"/>
      </x:c>
      <x:c r="AH107" s="90" t="str">
        <x:f t="shared" si="629"/>
      </x:c>
      <x:c r="AI107" s="90" t="str">
        <x:f t="shared" si="630"/>
      </x:c>
      <x:c r="AJ107" s="90" t="str">
        <x:f t="shared" si="631"/>
      </x:c>
      <x:c r="AK107" s="90" t="str">
        <x:f t="shared" si="632"/>
      </x:c>
      <x:c r="AL107" s="90" t="str">
        <x:f t="shared" si="633"/>
      </x:c>
      <x:c r="AM107" s="90" t="str">
        <x:f t="shared" si="634"/>
      </x:c>
      <x:c r="AN107" s="90" t="str">
        <x:f t="shared" si="635"/>
      </x:c>
      <x:c r="AO107" s="90" t="str">
        <x:f t="shared" si="636"/>
      </x:c>
      <x:c r="AP107" s="90" t="str">
        <x:f t="shared" si="637"/>
      </x:c>
      <x:c r="AQ107" s="90" t="str">
        <x:f t="shared" si="638"/>
      </x:c>
      <x:c r="AR107" s="90" t="str">
        <x:f t="shared" si="639"/>
      </x:c>
      <x:c r="AS107" s="90" t="str">
        <x:f t="shared" si="640"/>
      </x:c>
      <x:c r="AT107" s="90" t="str">
        <x:f t="shared" si="641"/>
      </x:c>
      <x:c r="AU107" s="90" t="str">
        <x:f t="shared" si="642"/>
      </x:c>
      <x:c r="AV107" s="90" t="str">
        <x:f t="shared" si="643"/>
      </x:c>
      <x:c r="AW107" s="90" t="str">
        <x:f t="shared" si="644"/>
      </x:c>
      <x:c r="AX107" s="90" t="str">
        <x:f t="shared" si="645"/>
      </x:c>
      <x:c r="AY107" s="90" t="str">
        <x:f t="shared" si="646"/>
      </x:c>
      <x:c r="AZ107" s="90" t="str">
        <x:f t="shared" si="647"/>
      </x:c>
      <x:c r="BA107" s="90" t="str">
        <x:f t="shared" si="648"/>
      </x:c>
      <x:c r="BB107" s="90" t="str">
        <x:f t="shared" si="649"/>
      </x:c>
      <x:c r="BC107" s="90" t="str">
        <x:f t="shared" si="650"/>
      </x:c>
      <x:c r="BD107" s="90" t="str">
        <x:f t="shared" si="651"/>
      </x:c>
      <x:c r="BE107" s="90" t="str">
        <x:f t="shared" si="652"/>
      </x:c>
      <x:c r="BF107" s="90" t="str">
        <x:f t="shared" si="653"/>
      </x:c>
      <x:c r="BG107" s="90" t="str">
        <x:f t="shared" si="654"/>
      </x:c>
      <x:c r="BH107" s="90" t="str">
        <x:f t="shared" si="655"/>
      </x:c>
      <x:c r="BI107" s="90" t="str">
        <x:f t="shared" si="656"/>
      </x:c>
      <x:c r="BJ107" s="90" t="str">
        <x:f t="shared" si="657"/>
      </x:c>
      <x:c r="BK107" s="90" t="str">
        <x:f t="shared" si="658"/>
      </x:c>
      <x:c r="BL107" s="90" t="str">
        <x:f t="shared" si="659"/>
      </x:c>
      <x:c r="BM107" s="90" t="str">
        <x:f t="shared" si="660"/>
      </x:c>
      <x:c r="BN107" s="90" t="str">
        <x:f t="shared" si="661"/>
      </x:c>
      <x:c r="BO107" s="90" t="str">
        <x:f t="shared" si="662"/>
      </x:c>
      <x:c r="BP107" s="90" t="str">
        <x:f t="shared" si="663"/>
      </x:c>
      <x:c r="BQ107" s="90" t="str">
        <x:f t="shared" si="664"/>
      </x:c>
      <x:c r="BR107" s="90" t="str">
        <x:f t="shared" si="665"/>
      </x:c>
      <x:c r="BS107" s="90" t="str">
        <x:f t="shared" si="666"/>
      </x:c>
      <x:c r="BT107" s="90" t="str">
        <x:f t="shared" si="667"/>
      </x:c>
      <x:c r="BU107" s="90" t="str">
        <x:f t="shared" si="668"/>
      </x:c>
      <x:c r="BV107" s="90" t="str">
        <x:f t="shared" si="669"/>
      </x:c>
      <x:c r="BW107" s="90">
        <x:f t="shared" si="670"/>
        <x:v>14583.333333333334</x:v>
      </x:c>
      <x:c r="BX107" s="90">
        <x:f t="shared" si="671"/>
        <x:v>14583.333333333334</x:v>
      </x:c>
      <x:c r="BY107" s="90">
        <x:f t="shared" si="672"/>
        <x:v>14583.333333333334</x:v>
      </x:c>
      <x:c r="BZ107" s="90">
        <x:f t="shared" si="673"/>
        <x:v>14583.333333333334</x:v>
      </x:c>
      <x:c r="CA107" s="90">
        <x:f t="shared" si="674"/>
        <x:v>14583.333333333334</x:v>
      </x:c>
      <x:c r="CB107" s="90">
        <x:f t="shared" si="675"/>
        <x:v>14583.333333333334</x:v>
      </x:c>
      <x:c r="CC107" s="90">
        <x:f t="shared" si="676"/>
        <x:v>14583.333333333334</x:v>
      </x:c>
      <x:c r="CD107" s="90">
        <x:f t="shared" si="677"/>
        <x:v>14583.333333333334</x:v>
      </x:c>
      <x:c r="CE107" s="90">
        <x:f t="shared" si="678"/>
        <x:v>14583.333333333334</x:v>
      </x:c>
      <x:c r="CF107" s="90">
        <x:f t="shared" si="679"/>
        <x:v>14583.333333333334</x:v>
      </x:c>
      <x:c r="CG107" s="90">
        <x:f t="shared" si="680"/>
        <x:v>14583.333333333334</x:v>
      </x:c>
      <x:c r="CH107" s="90">
        <x:f t="shared" si="681"/>
        <x:v>14583.333333333334</x:v>
      </x:c>
      <x:c r="CI107" s="90" t="str">
        <x:f t="shared" si="682"/>
      </x:c>
      <x:c r="CJ107" s="90" t="str">
        <x:f t="shared" si="683"/>
      </x:c>
      <x:c r="CK107" s="90" t="str">
        <x:f t="shared" si="684"/>
      </x:c>
      <x:c r="CL107" s="90" t="str">
        <x:f t="shared" si="685"/>
      </x:c>
      <x:c r="CM107" s="90" t="str">
        <x:f t="shared" si="686"/>
      </x:c>
      <x:c r="CN107" s="90" t="str">
        <x:f t="shared" si="687"/>
      </x:c>
      <x:c r="CO107" s="90" t="str">
        <x:f t="shared" si="688"/>
      </x:c>
      <x:c r="CP107" s="90" t="str">
        <x:f t="shared" si="689"/>
      </x:c>
      <x:c r="CQ107" s="90" t="str">
        <x:f t="shared" si="690"/>
      </x:c>
      <x:c r="CR107" s="90" t="str">
        <x:f t="shared" si="691"/>
      </x:c>
      <x:c r="CS107" s="90" t="str">
        <x:f t="shared" si="692"/>
      </x:c>
      <x:c r="CT107" s="90" t="str">
        <x:f t="shared" si="693"/>
      </x:c>
      <x:c r="CU107" s="90" t="str">
        <x:f t="shared" si="694"/>
      </x:c>
      <x:c r="CV107" s="90" t="str">
        <x:f t="shared" si="695"/>
      </x:c>
      <x:c r="CW107" s="90" t="str">
        <x:f t="shared" si="696"/>
      </x:c>
      <x:c r="CX107" s="90" t="str">
        <x:f t="shared" si="697"/>
      </x:c>
      <x:c r="CY107" s="90" t="str">
        <x:f t="shared" si="698"/>
      </x:c>
      <x:c r="CZ107" s="90" t="str">
        <x:f t="shared" si="699"/>
      </x:c>
      <x:c r="DA107" s="90" t="str">
        <x:f t="shared" si="700"/>
      </x:c>
      <x:c r="DB107" s="90" t="str">
        <x:f t="shared" si="701"/>
      </x:c>
      <x:c r="DC107" s="90" t="str">
        <x:f t="shared" si="702"/>
      </x:c>
      <x:c r="DD107" s="90" t="str">
        <x:f t="shared" si="703"/>
      </x:c>
      <x:c r="DE107" s="90" t="str">
        <x:f t="shared" si="704"/>
      </x:c>
      <x:c r="DF107" s="90" t="str">
        <x:f t="shared" si="705"/>
      </x:c>
      <x:c r="DG107" s="90" t="str">
        <x:f t="shared" si="706"/>
      </x:c>
      <x:c r="DH107" s="90" t="str">
        <x:f t="shared" si="707"/>
      </x:c>
      <x:c r="DI107" s="90" t="str">
        <x:f t="shared" si="708"/>
      </x:c>
      <x:c r="DJ107" s="90" t="str">
        <x:f t="shared" si="709"/>
      </x:c>
      <x:c r="DK107" s="90" t="str">
        <x:f t="shared" si="710"/>
      </x:c>
      <x:c r="DL107" s="90" t="str">
        <x:f t="shared" si="711"/>
      </x:c>
      <x:c r="DM107" s="90" t="str">
        <x:f t="shared" si="712"/>
      </x:c>
      <x:c r="DN107" s="90" t="str">
        <x:f t="shared" si="713"/>
      </x:c>
      <x:c r="DO107" s="90" t="str">
        <x:f t="shared" si="714"/>
      </x:c>
      <x:c r="DP107" s="90" t="str">
        <x:f t="shared" si="715"/>
      </x:c>
      <x:c r="DQ107" s="90" t="str">
        <x:f t="shared" si="716"/>
      </x:c>
      <x:c r="DR107" s="90" t="str">
        <x:f t="shared" si="717"/>
      </x:c>
      <x:c r="DS107" s="90" t="str">
        <x:f t="shared" si="718"/>
      </x:c>
      <x:c r="DT107" s="90" t="str">
        <x:f t="shared" si="719"/>
      </x:c>
      <x:c r="DU107" s="90" t="str">
        <x:f t="shared" si="720"/>
      </x:c>
      <x:c r="DV107" s="90" t="str">
        <x:f t="shared" si="721"/>
      </x:c>
      <x:c r="DW107" s="90" t="str">
        <x:f t="shared" si="722"/>
      </x:c>
      <x:c r="DX107" s="90" t="str">
        <x:f t="shared" si="723"/>
      </x:c>
      <x:c r="DY107" s="90" t="str">
        <x:f t="shared" si="724"/>
      </x:c>
      <x:c r="DZ107" s="90" t="str">
        <x:f t="shared" si="725"/>
      </x:c>
      <x:c r="EA107" s="90" t="str">
        <x:f t="shared" si="726"/>
      </x:c>
      <x:c r="EB107" s="90" t="str">
        <x:f t="shared" si="727"/>
      </x:c>
      <x:c r="EC107" s="90" t="str">
        <x:f t="shared" si="728"/>
      </x:c>
      <x:c r="ED107" s="90" t="str">
        <x:f t="shared" si="729"/>
      </x:c>
      <x:c r="EE107" s="90" t="str">
        <x:f t="shared" si="730"/>
      </x:c>
      <x:c r="EF107" s="90" t="str">
        <x:f t="shared" si="731"/>
      </x:c>
      <x:c r="EG107" s="90" t="str">
        <x:f t="shared" si="732"/>
      </x:c>
      <x:c r="EH107" s="90" t="str">
        <x:f t="shared" si="733"/>
      </x:c>
      <x:c r="EI107" s="90" t="str">
        <x:f t="shared" si="734"/>
      </x:c>
      <x:c r="EJ107" s="90" t="str">
        <x:f t="shared" si="735"/>
      </x:c>
      <x:c r="EK107" s="90" t="str">
        <x:f t="shared" si="736"/>
      </x:c>
      <x:c r="EL107" s="90" t="str">
        <x:f t="shared" si="737"/>
      </x:c>
      <x:c r="EM107" s="90" t="str">
        <x:f t="shared" si="738"/>
      </x:c>
      <x:c r="EN107" s="90" t="str">
        <x:f t="shared" si="739"/>
      </x:c>
      <x:c r="EO107" s="90" t="str">
        <x:f t="shared" si="740"/>
      </x:c>
      <x:c r="EP107" s="90" t="str">
        <x:f t="shared" si="741"/>
      </x:c>
      <x:c r="EQ107" s="90" t="str">
        <x:f t="shared" si="742"/>
      </x:c>
      <x:c r="ER107" s="90" t="str">
        <x:f t="shared" si="743"/>
      </x:c>
      <x:c r="ES107" s="90" t="str">
        <x:f t="shared" si="744"/>
      </x:c>
      <x:c r="ET107" s="90" t="str">
        <x:f t="shared" si="745"/>
      </x:c>
      <x:c r="EU107" s="90" t="str">
        <x:f t="shared" si="746"/>
      </x:c>
      <x:c r="EV107" s="90" t="str">
        <x:f t="shared" si="747"/>
      </x:c>
      <x:c r="EW107" s="90" t="str">
        <x:f t="shared" si="748"/>
      </x:c>
      <x:c r="EX107" s="90" t="str">
        <x:f t="shared" si="749"/>
      </x:c>
      <x:c r="EY107" s="90" t="str">
        <x:f t="shared" si="750"/>
      </x:c>
      <x:c r="EZ107" s="90" t="str">
        <x:f t="shared" si="751"/>
      </x:c>
      <x:c r="FA107" s="90" t="str">
        <x:f t="shared" si="752"/>
      </x:c>
      <x:c r="FB107" t="n">
        <x:f>'07_Presupuesto'!J102-'14_Parametros'!$B$5+1</x:f>
        <x:v>68</x:v>
      </x:c>
      <x:c r="FC107" t="n">
        <x:f>'07_Presupuesto'!K102-'14_Parametros'!$B$5+1</x:f>
        <x:v>79</x:v>
      </x:c>
      <x:c r="FD107">
        <x:f t="shared" si="753"/>
        <x:v>12</x:v>
      </x:c>
    </x:row>
    <x:row r="108" ht="21" customHeight="1">
      <x:c r="B108" s="109" t="str">
        <x:f>'07A_Ppto_Comparado'!K106</x:f>
        <x:v>C.2.2.3</x:v>
      </x:c>
      <x:c r="C108" s="109" t="str">
        <x:f>'07A_Ppto_Comparado'!L106</x:f>
        <x:v>Limpieza y Desinfección de la Línea</x:v>
      </x:c>
      <x:c r="D108" s="109" t="str">
        <x:f>'07A_Ppto_Comparado'!M106</x:f>
        <x:v>UNI</x:v>
      </x:c>
      <x:c r="E108" s="110" t="n">
        <x:f>'07A_Ppto_Comparado'!N106</x:f>
        <x:v>1</x:v>
      </x:c>
      <x:c r="F108" s="110" t="n">
        <x:f>'07A_Ppto_Comparado'!O106</x:f>
        <x:v>275000</x:v>
      </x:c>
      <x:c r="G108" s="110" t="n">
        <x:f>'07A_Ppto_Comparado'!P106</x:f>
        <x:v>275000</x:v>
      </x:c>
      <x:c r="H108" s="110" t="str">
        <x:f t="shared" si="603"/>
      </x:c>
      <x:c r="I108" s="110" t="str">
        <x:f t="shared" si="604"/>
      </x:c>
      <x:c r="J108" s="110" t="str">
        <x:f t="shared" si="605"/>
      </x:c>
      <x:c r="K108" s="110" t="str">
        <x:f t="shared" si="606"/>
      </x:c>
      <x:c r="L108" s="110" t="str">
        <x:f t="shared" si="607"/>
      </x:c>
      <x:c r="M108" s="110" t="str">
        <x:f t="shared" si="608"/>
      </x:c>
      <x:c r="N108" s="110" t="str">
        <x:f t="shared" si="609"/>
      </x:c>
      <x:c r="O108" s="110" t="str">
        <x:f t="shared" si="610"/>
      </x:c>
      <x:c r="P108" s="110" t="str">
        <x:f t="shared" si="611"/>
      </x:c>
      <x:c r="Q108" s="110" t="str">
        <x:f t="shared" si="612"/>
      </x:c>
      <x:c r="R108" s="110" t="str">
        <x:f t="shared" si="613"/>
      </x:c>
      <x:c r="S108" s="110" t="str">
        <x:f t="shared" si="614"/>
      </x:c>
      <x:c r="T108" s="110" t="str">
        <x:f t="shared" si="615"/>
      </x:c>
      <x:c r="U108" s="110" t="str">
        <x:f t="shared" si="616"/>
      </x:c>
      <x:c r="V108" s="110" t="str">
        <x:f t="shared" si="617"/>
      </x:c>
      <x:c r="W108" s="110" t="str">
        <x:f t="shared" si="618"/>
      </x:c>
      <x:c r="X108" s="110" t="str">
        <x:f t="shared" si="619"/>
      </x:c>
      <x:c r="Y108" s="110" t="str">
        <x:f t="shared" si="620"/>
      </x:c>
      <x:c r="Z108" s="110" t="str">
        <x:f t="shared" si="621"/>
      </x:c>
      <x:c r="AA108" s="110" t="str">
        <x:f t="shared" si="622"/>
      </x:c>
      <x:c r="AB108" s="110" t="str">
        <x:f t="shared" si="623"/>
      </x:c>
      <x:c r="AC108" s="110" t="str">
        <x:f t="shared" si="624"/>
      </x:c>
      <x:c r="AD108" s="110" t="str">
        <x:f t="shared" si="625"/>
      </x:c>
      <x:c r="AE108" s="110" t="str">
        <x:f t="shared" si="626"/>
      </x:c>
      <x:c r="AF108" s="110" t="str">
        <x:f t="shared" si="627"/>
      </x:c>
      <x:c r="AG108" s="110" t="str">
        <x:f t="shared" si="628"/>
      </x:c>
      <x:c r="AH108" s="110" t="str">
        <x:f t="shared" si="629"/>
      </x:c>
      <x:c r="AI108" s="110" t="str">
        <x:f t="shared" si="630"/>
      </x:c>
      <x:c r="AJ108" s="110" t="str">
        <x:f t="shared" si="631"/>
      </x:c>
      <x:c r="AK108" s="110" t="str">
        <x:f t="shared" si="632"/>
      </x:c>
      <x:c r="AL108" s="110" t="str">
        <x:f t="shared" si="633"/>
      </x:c>
      <x:c r="AM108" s="110" t="str">
        <x:f t="shared" si="634"/>
      </x:c>
      <x:c r="AN108" s="110" t="str">
        <x:f t="shared" si="635"/>
      </x:c>
      <x:c r="AO108" s="110" t="str">
        <x:f t="shared" si="636"/>
      </x:c>
      <x:c r="AP108" s="110" t="str">
        <x:f t="shared" si="637"/>
      </x:c>
      <x:c r="AQ108" s="110" t="str">
        <x:f t="shared" si="638"/>
      </x:c>
      <x:c r="AR108" s="110" t="str">
        <x:f t="shared" si="639"/>
      </x:c>
      <x:c r="AS108" s="110" t="str">
        <x:f t="shared" si="640"/>
      </x:c>
      <x:c r="AT108" s="110" t="str">
        <x:f t="shared" si="641"/>
      </x:c>
      <x:c r="AU108" s="110" t="str">
        <x:f t="shared" si="642"/>
      </x:c>
      <x:c r="AV108" s="110" t="str">
        <x:f t="shared" si="643"/>
      </x:c>
      <x:c r="AW108" s="110" t="str">
        <x:f t="shared" si="644"/>
      </x:c>
      <x:c r="AX108" s="110" t="str">
        <x:f t="shared" si="645"/>
      </x:c>
      <x:c r="AY108" s="110" t="str">
        <x:f t="shared" si="646"/>
      </x:c>
      <x:c r="AZ108" s="110" t="str">
        <x:f t="shared" si="647"/>
      </x:c>
      <x:c r="BA108" s="110" t="str">
        <x:f t="shared" si="648"/>
      </x:c>
      <x:c r="BB108" s="110" t="str">
        <x:f t="shared" si="649"/>
      </x:c>
      <x:c r="BC108" s="110" t="str">
        <x:f t="shared" si="650"/>
      </x:c>
      <x:c r="BD108" s="110" t="str">
        <x:f t="shared" si="651"/>
      </x:c>
      <x:c r="BE108" s="110" t="str">
        <x:f t="shared" si="652"/>
      </x:c>
      <x:c r="BF108" s="110" t="str">
        <x:f t="shared" si="653"/>
      </x:c>
      <x:c r="BG108" s="110" t="str">
        <x:f t="shared" si="654"/>
      </x:c>
      <x:c r="BH108" s="110" t="str">
        <x:f t="shared" si="655"/>
      </x:c>
      <x:c r="BI108" s="110" t="str">
        <x:f t="shared" si="656"/>
      </x:c>
      <x:c r="BJ108" s="110" t="str">
        <x:f t="shared" si="657"/>
      </x:c>
      <x:c r="BK108" s="110" t="str">
        <x:f t="shared" si="658"/>
      </x:c>
      <x:c r="BL108" s="110" t="str">
        <x:f t="shared" si="659"/>
      </x:c>
      <x:c r="BM108" s="110" t="str">
        <x:f t="shared" si="660"/>
      </x:c>
      <x:c r="BN108" s="110" t="str">
        <x:f t="shared" si="661"/>
      </x:c>
      <x:c r="BO108" s="110" t="str">
        <x:f t="shared" si="662"/>
      </x:c>
      <x:c r="BP108" s="110" t="str">
        <x:f t="shared" si="663"/>
      </x:c>
      <x:c r="BQ108" s="110" t="str">
        <x:f t="shared" si="664"/>
      </x:c>
      <x:c r="BR108" s="110" t="str">
        <x:f t="shared" si="665"/>
      </x:c>
      <x:c r="BS108" s="110" t="str">
        <x:f t="shared" si="666"/>
      </x:c>
      <x:c r="BT108" s="110" t="str">
        <x:f t="shared" si="667"/>
      </x:c>
      <x:c r="BU108" s="110" t="str">
        <x:f t="shared" si="668"/>
      </x:c>
      <x:c r="BV108" s="110" t="str">
        <x:f t="shared" si="669"/>
      </x:c>
      <x:c r="BW108" s="110">
        <x:f t="shared" si="670"/>
        <x:v>22916.666666666668</x:v>
      </x:c>
      <x:c r="BX108" s="110">
        <x:f t="shared" si="671"/>
        <x:v>22916.666666666668</x:v>
      </x:c>
      <x:c r="BY108" s="110">
        <x:f t="shared" si="672"/>
        <x:v>22916.666666666668</x:v>
      </x:c>
      <x:c r="BZ108" s="110">
        <x:f t="shared" si="673"/>
        <x:v>22916.666666666668</x:v>
      </x:c>
      <x:c r="CA108" s="110">
        <x:f t="shared" si="674"/>
        <x:v>22916.666666666668</x:v>
      </x:c>
      <x:c r="CB108" s="110">
        <x:f t="shared" si="675"/>
        <x:v>22916.666666666668</x:v>
      </x:c>
      <x:c r="CC108" s="110">
        <x:f t="shared" si="676"/>
        <x:v>22916.666666666668</x:v>
      </x:c>
      <x:c r="CD108" s="110">
        <x:f t="shared" si="677"/>
        <x:v>22916.666666666668</x:v>
      </x:c>
      <x:c r="CE108" s="110">
        <x:f t="shared" si="678"/>
        <x:v>22916.666666666668</x:v>
      </x:c>
      <x:c r="CF108" s="110">
        <x:f t="shared" si="679"/>
        <x:v>22916.666666666668</x:v>
      </x:c>
      <x:c r="CG108" s="110">
        <x:f t="shared" si="680"/>
        <x:v>22916.666666666668</x:v>
      </x:c>
      <x:c r="CH108" s="110">
        <x:f t="shared" si="681"/>
        <x:v>22916.666666666668</x:v>
      </x:c>
      <x:c r="CI108" s="110" t="str">
        <x:f t="shared" si="682"/>
      </x:c>
      <x:c r="CJ108" s="110" t="str">
        <x:f t="shared" si="683"/>
      </x:c>
      <x:c r="CK108" s="110" t="str">
        <x:f t="shared" si="684"/>
      </x:c>
      <x:c r="CL108" s="110" t="str">
        <x:f t="shared" si="685"/>
      </x:c>
      <x:c r="CM108" s="110" t="str">
        <x:f t="shared" si="686"/>
      </x:c>
      <x:c r="CN108" s="110" t="str">
        <x:f t="shared" si="687"/>
      </x:c>
      <x:c r="CO108" s="110" t="str">
        <x:f t="shared" si="688"/>
      </x:c>
      <x:c r="CP108" s="110" t="str">
        <x:f t="shared" si="689"/>
      </x:c>
      <x:c r="CQ108" s="110" t="str">
        <x:f t="shared" si="690"/>
      </x:c>
      <x:c r="CR108" s="110" t="str">
        <x:f t="shared" si="691"/>
      </x:c>
      <x:c r="CS108" s="110" t="str">
        <x:f t="shared" si="692"/>
      </x:c>
      <x:c r="CT108" s="110" t="str">
        <x:f t="shared" si="693"/>
      </x:c>
      <x:c r="CU108" s="110" t="str">
        <x:f t="shared" si="694"/>
      </x:c>
      <x:c r="CV108" s="110" t="str">
        <x:f t="shared" si="695"/>
      </x:c>
      <x:c r="CW108" s="110" t="str">
        <x:f t="shared" si="696"/>
      </x:c>
      <x:c r="CX108" s="110" t="str">
        <x:f t="shared" si="697"/>
      </x:c>
      <x:c r="CY108" s="110" t="str">
        <x:f t="shared" si="698"/>
      </x:c>
      <x:c r="CZ108" s="110" t="str">
        <x:f t="shared" si="699"/>
      </x:c>
      <x:c r="DA108" s="110" t="str">
        <x:f t="shared" si="700"/>
      </x:c>
      <x:c r="DB108" s="110" t="str">
        <x:f t="shared" si="701"/>
      </x:c>
      <x:c r="DC108" s="110" t="str">
        <x:f t="shared" si="702"/>
      </x:c>
      <x:c r="DD108" s="110" t="str">
        <x:f t="shared" si="703"/>
      </x:c>
      <x:c r="DE108" s="110" t="str">
        <x:f t="shared" si="704"/>
      </x:c>
      <x:c r="DF108" s="110" t="str">
        <x:f t="shared" si="705"/>
      </x:c>
      <x:c r="DG108" s="110" t="str">
        <x:f t="shared" si="706"/>
      </x:c>
      <x:c r="DH108" s="110" t="str">
        <x:f t="shared" si="707"/>
      </x:c>
      <x:c r="DI108" s="110" t="str">
        <x:f t="shared" si="708"/>
      </x:c>
      <x:c r="DJ108" s="110" t="str">
        <x:f t="shared" si="709"/>
      </x:c>
      <x:c r="DK108" s="110" t="str">
        <x:f t="shared" si="710"/>
      </x:c>
      <x:c r="DL108" s="110" t="str">
        <x:f t="shared" si="711"/>
      </x:c>
      <x:c r="DM108" s="110" t="str">
        <x:f t="shared" si="712"/>
      </x:c>
      <x:c r="DN108" s="110" t="str">
        <x:f t="shared" si="713"/>
      </x:c>
      <x:c r="DO108" s="110" t="str">
        <x:f t="shared" si="714"/>
      </x:c>
      <x:c r="DP108" s="110" t="str">
        <x:f t="shared" si="715"/>
      </x:c>
      <x:c r="DQ108" s="110" t="str">
        <x:f t="shared" si="716"/>
      </x:c>
      <x:c r="DR108" s="110" t="str">
        <x:f t="shared" si="717"/>
      </x:c>
      <x:c r="DS108" s="110" t="str">
        <x:f t="shared" si="718"/>
      </x:c>
      <x:c r="DT108" s="110" t="str">
        <x:f t="shared" si="719"/>
      </x:c>
      <x:c r="DU108" s="110" t="str">
        <x:f t="shared" si="720"/>
      </x:c>
      <x:c r="DV108" s="110" t="str">
        <x:f t="shared" si="721"/>
      </x:c>
      <x:c r="DW108" s="110" t="str">
        <x:f t="shared" si="722"/>
      </x:c>
      <x:c r="DX108" s="110" t="str">
        <x:f t="shared" si="723"/>
      </x:c>
      <x:c r="DY108" s="110" t="str">
        <x:f t="shared" si="724"/>
      </x:c>
      <x:c r="DZ108" s="110" t="str">
        <x:f t="shared" si="725"/>
      </x:c>
      <x:c r="EA108" s="110" t="str">
        <x:f t="shared" si="726"/>
      </x:c>
      <x:c r="EB108" s="110" t="str">
        <x:f t="shared" si="727"/>
      </x:c>
      <x:c r="EC108" s="110" t="str">
        <x:f t="shared" si="728"/>
      </x:c>
      <x:c r="ED108" s="110" t="str">
        <x:f t="shared" si="729"/>
      </x:c>
      <x:c r="EE108" s="110" t="str">
        <x:f t="shared" si="730"/>
      </x:c>
      <x:c r="EF108" s="110" t="str">
        <x:f t="shared" si="731"/>
      </x:c>
      <x:c r="EG108" s="110" t="str">
        <x:f t="shared" si="732"/>
      </x:c>
      <x:c r="EH108" s="110" t="str">
        <x:f t="shared" si="733"/>
      </x:c>
      <x:c r="EI108" s="110" t="str">
        <x:f t="shared" si="734"/>
      </x:c>
      <x:c r="EJ108" s="110" t="str">
        <x:f t="shared" si="735"/>
      </x:c>
      <x:c r="EK108" s="110" t="str">
        <x:f t="shared" si="736"/>
      </x:c>
      <x:c r="EL108" s="110" t="str">
        <x:f t="shared" si="737"/>
      </x:c>
      <x:c r="EM108" s="110" t="str">
        <x:f t="shared" si="738"/>
      </x:c>
      <x:c r="EN108" s="110" t="str">
        <x:f t="shared" si="739"/>
      </x:c>
      <x:c r="EO108" s="110" t="str">
        <x:f t="shared" si="740"/>
      </x:c>
      <x:c r="EP108" s="110" t="str">
        <x:f t="shared" si="741"/>
      </x:c>
      <x:c r="EQ108" s="110" t="str">
        <x:f t="shared" si="742"/>
      </x:c>
      <x:c r="ER108" s="110" t="str">
        <x:f t="shared" si="743"/>
      </x:c>
      <x:c r="ES108" s="110" t="str">
        <x:f t="shared" si="744"/>
      </x:c>
      <x:c r="ET108" s="110" t="str">
        <x:f t="shared" si="745"/>
      </x:c>
      <x:c r="EU108" s="110" t="str">
        <x:f t="shared" si="746"/>
      </x:c>
      <x:c r="EV108" s="110" t="str">
        <x:f t="shared" si="747"/>
      </x:c>
      <x:c r="EW108" s="110" t="str">
        <x:f t="shared" si="748"/>
      </x:c>
      <x:c r="EX108" s="110" t="str">
        <x:f t="shared" si="749"/>
      </x:c>
      <x:c r="EY108" s="110" t="str">
        <x:f t="shared" si="750"/>
      </x:c>
      <x:c r="EZ108" s="110" t="str">
        <x:f t="shared" si="751"/>
      </x:c>
      <x:c r="FA108" s="110" t="str">
        <x:f t="shared" si="752"/>
      </x:c>
      <x:c r="FB108" t="n">
        <x:f>'07_Presupuesto'!J103-'14_Parametros'!$B$5+1</x:f>
        <x:v>68</x:v>
      </x:c>
      <x:c r="FC108" t="n">
        <x:f>'07_Presupuesto'!K103-'14_Parametros'!$B$5+1</x:f>
        <x:v>79</x:v>
      </x:c>
      <x:c r="FD108">
        <x:f t="shared" si="753"/>
        <x:v>12</x:v>
      </x:c>
    </x:row>
    <x:row r="109" ht="21" customHeight="1">
      <x:c r="B109" t="str">
        <x:f>'07A_Ppto_Comparado'!K107</x:f>
        <x:v>C.2.3.1/a)</x:v>
      </x:c>
      <x:c r="C109" t="str">
        <x:f>'07A_Ppto_Comparado'!L107</x:f>
        <x:v>Instalación de Arranque domiciliario 0-20 m</x:v>
      </x:c>
      <x:c r="D109" t="str">
        <x:f>'07A_Ppto_Comparado'!M107</x:f>
        <x:v>UNI</x:v>
      </x:c>
      <x:c r="E109" s="90" t="n">
        <x:f>'07A_Ppto_Comparado'!N107</x:f>
        <x:v>1</x:v>
      </x:c>
      <x:c r="F109" s="90" t="n">
        <x:f>'07A_Ppto_Comparado'!O107</x:f>
        <x:v>724999.9999999999</x:v>
      </x:c>
      <x:c r="G109" s="90" t="n">
        <x:f>'07A_Ppto_Comparado'!P107</x:f>
        <x:v>724999.9999999999</x:v>
      </x:c>
      <x:c r="H109" s="90" t="str">
        <x:f t="shared" si="603"/>
      </x:c>
      <x:c r="I109" s="90" t="str">
        <x:f t="shared" si="604"/>
      </x:c>
      <x:c r="J109" s="90" t="str">
        <x:f t="shared" si="605"/>
      </x:c>
      <x:c r="K109" s="90" t="str">
        <x:f t="shared" si="606"/>
      </x:c>
      <x:c r="L109" s="90" t="str">
        <x:f t="shared" si="607"/>
      </x:c>
      <x:c r="M109" s="90" t="str">
        <x:f t="shared" si="608"/>
      </x:c>
      <x:c r="N109" s="90" t="str">
        <x:f t="shared" si="609"/>
      </x:c>
      <x:c r="O109" s="90" t="str">
        <x:f t="shared" si="610"/>
      </x:c>
      <x:c r="P109" s="90" t="str">
        <x:f t="shared" si="611"/>
      </x:c>
      <x:c r="Q109" s="90" t="str">
        <x:f t="shared" si="612"/>
      </x:c>
      <x:c r="R109" s="90" t="str">
        <x:f t="shared" si="613"/>
      </x:c>
      <x:c r="S109" s="90" t="str">
        <x:f t="shared" si="614"/>
      </x:c>
      <x:c r="T109" s="90" t="str">
        <x:f t="shared" si="615"/>
      </x:c>
      <x:c r="U109" s="90" t="str">
        <x:f t="shared" si="616"/>
      </x:c>
      <x:c r="V109" s="90" t="str">
        <x:f t="shared" si="617"/>
      </x:c>
      <x:c r="W109" s="90" t="str">
        <x:f t="shared" si="618"/>
      </x:c>
      <x:c r="X109" s="90" t="str">
        <x:f t="shared" si="619"/>
      </x:c>
      <x:c r="Y109" s="90" t="str">
        <x:f t="shared" si="620"/>
      </x:c>
      <x:c r="Z109" s="90" t="str">
        <x:f t="shared" si="621"/>
      </x:c>
      <x:c r="AA109" s="90" t="str">
        <x:f t="shared" si="622"/>
      </x:c>
      <x:c r="AB109" s="90" t="str">
        <x:f t="shared" si="623"/>
      </x:c>
      <x:c r="AC109" s="90" t="str">
        <x:f t="shared" si="624"/>
      </x:c>
      <x:c r="AD109" s="90" t="str">
        <x:f t="shared" si="625"/>
      </x:c>
      <x:c r="AE109" s="90" t="str">
        <x:f t="shared" si="626"/>
      </x:c>
      <x:c r="AF109" s="90" t="str">
        <x:f t="shared" si="627"/>
      </x:c>
      <x:c r="AG109" s="90" t="str">
        <x:f t="shared" si="628"/>
      </x:c>
      <x:c r="AH109" s="90" t="str">
        <x:f t="shared" si="629"/>
      </x:c>
      <x:c r="AI109" s="90" t="str">
        <x:f t="shared" si="630"/>
      </x:c>
      <x:c r="AJ109" s="90" t="str">
        <x:f t="shared" si="631"/>
      </x:c>
      <x:c r="AK109" s="90" t="str">
        <x:f t="shared" si="632"/>
      </x:c>
      <x:c r="AL109" s="90" t="str">
        <x:f t="shared" si="633"/>
      </x:c>
      <x:c r="AM109" s="90" t="str">
        <x:f t="shared" si="634"/>
      </x:c>
      <x:c r="AN109" s="90" t="str">
        <x:f t="shared" si="635"/>
      </x:c>
      <x:c r="AO109" s="90" t="str">
        <x:f t="shared" si="636"/>
      </x:c>
      <x:c r="AP109" s="90" t="str">
        <x:f t="shared" si="637"/>
      </x:c>
      <x:c r="AQ109" s="90" t="str">
        <x:f t="shared" si="638"/>
      </x:c>
      <x:c r="AR109" s="90" t="str">
        <x:f t="shared" si="639"/>
      </x:c>
      <x:c r="AS109" s="90" t="str">
        <x:f t="shared" si="640"/>
      </x:c>
      <x:c r="AT109" s="90" t="str">
        <x:f t="shared" si="641"/>
      </x:c>
      <x:c r="AU109" s="90" t="str">
        <x:f t="shared" si="642"/>
      </x:c>
      <x:c r="AV109" s="90" t="str">
        <x:f t="shared" si="643"/>
      </x:c>
      <x:c r="AW109" s="90" t="str">
        <x:f t="shared" si="644"/>
      </x:c>
      <x:c r="AX109" s="90" t="str">
        <x:f t="shared" si="645"/>
      </x:c>
      <x:c r="AY109" s="90" t="str">
        <x:f t="shared" si="646"/>
      </x:c>
      <x:c r="AZ109" s="90" t="str">
        <x:f t="shared" si="647"/>
      </x:c>
      <x:c r="BA109" s="90" t="str">
        <x:f t="shared" si="648"/>
      </x:c>
      <x:c r="BB109" s="90" t="str">
        <x:f t="shared" si="649"/>
      </x:c>
      <x:c r="BC109" s="90" t="str">
        <x:f t="shared" si="650"/>
      </x:c>
      <x:c r="BD109" s="90" t="str">
        <x:f t="shared" si="651"/>
      </x:c>
      <x:c r="BE109" s="90" t="str">
        <x:f t="shared" si="652"/>
      </x:c>
      <x:c r="BF109" s="90" t="str">
        <x:f t="shared" si="653"/>
      </x:c>
      <x:c r="BG109" s="90" t="str">
        <x:f t="shared" si="654"/>
      </x:c>
      <x:c r="BH109" s="90" t="str">
        <x:f t="shared" si="655"/>
      </x:c>
      <x:c r="BI109" s="90" t="str">
        <x:f t="shared" si="656"/>
      </x:c>
      <x:c r="BJ109" s="90" t="str">
        <x:f t="shared" si="657"/>
      </x:c>
      <x:c r="BK109" s="90" t="str">
        <x:f t="shared" si="658"/>
      </x:c>
      <x:c r="BL109" s="90" t="str">
        <x:f t="shared" si="659"/>
      </x:c>
      <x:c r="BM109" s="90" t="str">
        <x:f t="shared" si="660"/>
      </x:c>
      <x:c r="BN109" s="90" t="str">
        <x:f t="shared" si="661"/>
      </x:c>
      <x:c r="BO109" s="90" t="str">
        <x:f t="shared" si="662"/>
      </x:c>
      <x:c r="BP109" s="90" t="str">
        <x:f t="shared" si="663"/>
      </x:c>
      <x:c r="BQ109" s="90" t="str">
        <x:f t="shared" si="664"/>
      </x:c>
      <x:c r="BR109" s="90" t="str">
        <x:f t="shared" si="665"/>
      </x:c>
      <x:c r="BS109" s="90" t="str">
        <x:f t="shared" si="666"/>
      </x:c>
      <x:c r="BT109" s="90" t="str">
        <x:f t="shared" si="667"/>
      </x:c>
      <x:c r="BU109" s="90" t="str">
        <x:f t="shared" si="668"/>
      </x:c>
      <x:c r="BV109" s="90" t="str">
        <x:f t="shared" si="669"/>
      </x:c>
      <x:c r="BW109" s="90">
        <x:f t="shared" si="670"/>
        <x:v>60416.666666666657</x:v>
      </x:c>
      <x:c r="BX109" s="90">
        <x:f t="shared" si="671"/>
        <x:v>60416.666666666657</x:v>
      </x:c>
      <x:c r="BY109" s="90">
        <x:f t="shared" si="672"/>
        <x:v>60416.666666666657</x:v>
      </x:c>
      <x:c r="BZ109" s="90">
        <x:f t="shared" si="673"/>
        <x:v>60416.666666666657</x:v>
      </x:c>
      <x:c r="CA109" s="90">
        <x:f t="shared" si="674"/>
        <x:v>60416.666666666657</x:v>
      </x:c>
      <x:c r="CB109" s="90">
        <x:f t="shared" si="675"/>
        <x:v>60416.666666666657</x:v>
      </x:c>
      <x:c r="CC109" s="90">
        <x:f t="shared" si="676"/>
        <x:v>60416.666666666657</x:v>
      </x:c>
      <x:c r="CD109" s="90">
        <x:f t="shared" si="677"/>
        <x:v>60416.666666666657</x:v>
      </x:c>
      <x:c r="CE109" s="90">
        <x:f t="shared" si="678"/>
        <x:v>60416.666666666657</x:v>
      </x:c>
      <x:c r="CF109" s="90">
        <x:f t="shared" si="679"/>
        <x:v>60416.666666666657</x:v>
      </x:c>
      <x:c r="CG109" s="90">
        <x:f t="shared" si="680"/>
        <x:v>60416.666666666657</x:v>
      </x:c>
      <x:c r="CH109" s="90">
        <x:f t="shared" si="681"/>
        <x:v>60416.666666666657</x:v>
      </x:c>
      <x:c r="CI109" s="90" t="str">
        <x:f t="shared" si="682"/>
      </x:c>
      <x:c r="CJ109" s="90" t="str">
        <x:f t="shared" si="683"/>
      </x:c>
      <x:c r="CK109" s="90" t="str">
        <x:f t="shared" si="684"/>
      </x:c>
      <x:c r="CL109" s="90" t="str">
        <x:f t="shared" si="685"/>
      </x:c>
      <x:c r="CM109" s="90" t="str">
        <x:f t="shared" si="686"/>
      </x:c>
      <x:c r="CN109" s="90" t="str">
        <x:f t="shared" si="687"/>
      </x:c>
      <x:c r="CO109" s="90" t="str">
        <x:f t="shared" si="688"/>
      </x:c>
      <x:c r="CP109" s="90" t="str">
        <x:f t="shared" si="689"/>
      </x:c>
      <x:c r="CQ109" s="90" t="str">
        <x:f t="shared" si="690"/>
      </x:c>
      <x:c r="CR109" s="90" t="str">
        <x:f t="shared" si="691"/>
      </x:c>
      <x:c r="CS109" s="90" t="str">
        <x:f t="shared" si="692"/>
      </x:c>
      <x:c r="CT109" s="90" t="str">
        <x:f t="shared" si="693"/>
      </x:c>
      <x:c r="CU109" s="90" t="str">
        <x:f t="shared" si="694"/>
      </x:c>
      <x:c r="CV109" s="90" t="str">
        <x:f t="shared" si="695"/>
      </x:c>
      <x:c r="CW109" s="90" t="str">
        <x:f t="shared" si="696"/>
      </x:c>
      <x:c r="CX109" s="90" t="str">
        <x:f t="shared" si="697"/>
      </x:c>
      <x:c r="CY109" s="90" t="str">
        <x:f t="shared" si="698"/>
      </x:c>
      <x:c r="CZ109" s="90" t="str">
        <x:f t="shared" si="699"/>
      </x:c>
      <x:c r="DA109" s="90" t="str">
        <x:f t="shared" si="700"/>
      </x:c>
      <x:c r="DB109" s="90" t="str">
        <x:f t="shared" si="701"/>
      </x:c>
      <x:c r="DC109" s="90" t="str">
        <x:f t="shared" si="702"/>
      </x:c>
      <x:c r="DD109" s="90" t="str">
        <x:f t="shared" si="703"/>
      </x:c>
      <x:c r="DE109" s="90" t="str">
        <x:f t="shared" si="704"/>
      </x:c>
      <x:c r="DF109" s="90" t="str">
        <x:f t="shared" si="705"/>
      </x:c>
      <x:c r="DG109" s="90" t="str">
        <x:f t="shared" si="706"/>
      </x:c>
      <x:c r="DH109" s="90" t="str">
        <x:f t="shared" si="707"/>
      </x:c>
      <x:c r="DI109" s="90" t="str">
        <x:f t="shared" si="708"/>
      </x:c>
      <x:c r="DJ109" s="90" t="str">
        <x:f t="shared" si="709"/>
      </x:c>
      <x:c r="DK109" s="90" t="str">
        <x:f t="shared" si="710"/>
      </x:c>
      <x:c r="DL109" s="90" t="str">
        <x:f t="shared" si="711"/>
      </x:c>
      <x:c r="DM109" s="90" t="str">
        <x:f t="shared" si="712"/>
      </x:c>
      <x:c r="DN109" s="90" t="str">
        <x:f t="shared" si="713"/>
      </x:c>
      <x:c r="DO109" s="90" t="str">
        <x:f t="shared" si="714"/>
      </x:c>
      <x:c r="DP109" s="90" t="str">
        <x:f t="shared" si="715"/>
      </x:c>
      <x:c r="DQ109" s="90" t="str">
        <x:f t="shared" si="716"/>
      </x:c>
      <x:c r="DR109" s="90" t="str">
        <x:f t="shared" si="717"/>
      </x:c>
      <x:c r="DS109" s="90" t="str">
        <x:f t="shared" si="718"/>
      </x:c>
      <x:c r="DT109" s="90" t="str">
        <x:f t="shared" si="719"/>
      </x:c>
      <x:c r="DU109" s="90" t="str">
        <x:f t="shared" si="720"/>
      </x:c>
      <x:c r="DV109" s="90" t="str">
        <x:f t="shared" si="721"/>
      </x:c>
      <x:c r="DW109" s="90" t="str">
        <x:f t="shared" si="722"/>
      </x:c>
      <x:c r="DX109" s="90" t="str">
        <x:f t="shared" si="723"/>
      </x:c>
      <x:c r="DY109" s="90" t="str">
        <x:f t="shared" si="724"/>
      </x:c>
      <x:c r="DZ109" s="90" t="str">
        <x:f t="shared" si="725"/>
      </x:c>
      <x:c r="EA109" s="90" t="str">
        <x:f t="shared" si="726"/>
      </x:c>
      <x:c r="EB109" s="90" t="str">
        <x:f t="shared" si="727"/>
      </x:c>
      <x:c r="EC109" s="90" t="str">
        <x:f t="shared" si="728"/>
      </x:c>
      <x:c r="ED109" s="90" t="str">
        <x:f t="shared" si="729"/>
      </x:c>
      <x:c r="EE109" s="90" t="str">
        <x:f t="shared" si="730"/>
      </x:c>
      <x:c r="EF109" s="90" t="str">
        <x:f t="shared" si="731"/>
      </x:c>
      <x:c r="EG109" s="90" t="str">
        <x:f t="shared" si="732"/>
      </x:c>
      <x:c r="EH109" s="90" t="str">
        <x:f t="shared" si="733"/>
      </x:c>
      <x:c r="EI109" s="90" t="str">
        <x:f t="shared" si="734"/>
      </x:c>
      <x:c r="EJ109" s="90" t="str">
        <x:f t="shared" si="735"/>
      </x:c>
      <x:c r="EK109" s="90" t="str">
        <x:f t="shared" si="736"/>
      </x:c>
      <x:c r="EL109" s="90" t="str">
        <x:f t="shared" si="737"/>
      </x:c>
      <x:c r="EM109" s="90" t="str">
        <x:f t="shared" si="738"/>
      </x:c>
      <x:c r="EN109" s="90" t="str">
        <x:f t="shared" si="739"/>
      </x:c>
      <x:c r="EO109" s="90" t="str">
        <x:f t="shared" si="740"/>
      </x:c>
      <x:c r="EP109" s="90" t="str">
        <x:f t="shared" si="741"/>
      </x:c>
      <x:c r="EQ109" s="90" t="str">
        <x:f t="shared" si="742"/>
      </x:c>
      <x:c r="ER109" s="90" t="str">
        <x:f t="shared" si="743"/>
      </x:c>
      <x:c r="ES109" s="90" t="str">
        <x:f t="shared" si="744"/>
      </x:c>
      <x:c r="ET109" s="90" t="str">
        <x:f t="shared" si="745"/>
      </x:c>
      <x:c r="EU109" s="90" t="str">
        <x:f t="shared" si="746"/>
      </x:c>
      <x:c r="EV109" s="90" t="str">
        <x:f t="shared" si="747"/>
      </x:c>
      <x:c r="EW109" s="90" t="str">
        <x:f t="shared" si="748"/>
      </x:c>
      <x:c r="EX109" s="90" t="str">
        <x:f t="shared" si="749"/>
      </x:c>
      <x:c r="EY109" s="90" t="str">
        <x:f t="shared" si="750"/>
      </x:c>
      <x:c r="EZ109" s="90" t="str">
        <x:f t="shared" si="751"/>
      </x:c>
      <x:c r="FA109" s="90" t="str">
        <x:f t="shared" si="752"/>
      </x:c>
      <x:c r="FB109" t="n">
        <x:f>'07_Presupuesto'!J104-'14_Parametros'!$B$5+1</x:f>
        <x:v>68</x:v>
      </x:c>
      <x:c r="FC109" t="n">
        <x:f>'07_Presupuesto'!K104-'14_Parametros'!$B$5+1</x:f>
        <x:v>79</x:v>
      </x:c>
      <x:c r="FD109">
        <x:f t="shared" si="753"/>
        <x:v>12</x:v>
      </x:c>
    </x:row>
    <x:row r="110" ht="21" customHeight="1">
      <x:c r="B110" s="109" t="str">
        <x:f>'07A_Ppto_Comparado'!K108</x:f>
        <x:v>C.2.3.1/b)</x:v>
      </x:c>
      <x:c r="C110" s="109" t="str">
        <x:f>'07A_Ppto_Comparado'!L108</x:f>
        <x:v>Conexión a matriz extte. PVC 110 mm</x:v>
      </x:c>
      <x:c r="D110" s="109" t="str">
        <x:f>'07A_Ppto_Comparado'!M108</x:f>
        <x:v>UNI</x:v>
      </x:c>
      <x:c r="E110" s="110" t="n">
        <x:f>'07A_Ppto_Comparado'!N108</x:f>
        <x:v>1</x:v>
      </x:c>
      <x:c r="F110" s="110" t="n">
        <x:f>'07A_Ppto_Comparado'!O108</x:f>
        <x:v>525000</x:v>
      </x:c>
      <x:c r="G110" s="110" t="n">
        <x:f>'07A_Ppto_Comparado'!P108</x:f>
        <x:v>525000</x:v>
      </x:c>
      <x:c r="H110" s="110" t="str">
        <x:f t="shared" si="603"/>
      </x:c>
      <x:c r="I110" s="110" t="str">
        <x:f t="shared" si="604"/>
      </x:c>
      <x:c r="J110" s="110" t="str">
        <x:f t="shared" si="605"/>
      </x:c>
      <x:c r="K110" s="110" t="str">
        <x:f t="shared" si="606"/>
      </x:c>
      <x:c r="L110" s="110" t="str">
        <x:f t="shared" si="607"/>
      </x:c>
      <x:c r="M110" s="110" t="str">
        <x:f t="shared" si="608"/>
      </x:c>
      <x:c r="N110" s="110" t="str">
        <x:f t="shared" si="609"/>
      </x:c>
      <x:c r="O110" s="110" t="str">
        <x:f t="shared" si="610"/>
      </x:c>
      <x:c r="P110" s="110" t="str">
        <x:f t="shared" si="611"/>
      </x:c>
      <x:c r="Q110" s="110" t="str">
        <x:f t="shared" si="612"/>
      </x:c>
      <x:c r="R110" s="110" t="str">
        <x:f t="shared" si="613"/>
      </x:c>
      <x:c r="S110" s="110" t="str">
        <x:f t="shared" si="614"/>
      </x:c>
      <x:c r="T110" s="110" t="str">
        <x:f t="shared" si="615"/>
      </x:c>
      <x:c r="U110" s="110" t="str">
        <x:f t="shared" si="616"/>
      </x:c>
      <x:c r="V110" s="110" t="str">
        <x:f t="shared" si="617"/>
      </x:c>
      <x:c r="W110" s="110" t="str">
        <x:f t="shared" si="618"/>
      </x:c>
      <x:c r="X110" s="110" t="str">
        <x:f t="shared" si="619"/>
      </x:c>
      <x:c r="Y110" s="110" t="str">
        <x:f t="shared" si="620"/>
      </x:c>
      <x:c r="Z110" s="110" t="str">
        <x:f t="shared" si="621"/>
      </x:c>
      <x:c r="AA110" s="110" t="str">
        <x:f t="shared" si="622"/>
      </x:c>
      <x:c r="AB110" s="110" t="str">
        <x:f t="shared" si="623"/>
      </x:c>
      <x:c r="AC110" s="110" t="str">
        <x:f t="shared" si="624"/>
      </x:c>
      <x:c r="AD110" s="110" t="str">
        <x:f t="shared" si="625"/>
      </x:c>
      <x:c r="AE110" s="110" t="str">
        <x:f t="shared" si="626"/>
      </x:c>
      <x:c r="AF110" s="110" t="str">
        <x:f t="shared" si="627"/>
      </x:c>
      <x:c r="AG110" s="110" t="str">
        <x:f t="shared" si="628"/>
      </x:c>
      <x:c r="AH110" s="110" t="str">
        <x:f t="shared" si="629"/>
      </x:c>
      <x:c r="AI110" s="110" t="str">
        <x:f t="shared" si="630"/>
      </x:c>
      <x:c r="AJ110" s="110" t="str">
        <x:f t="shared" si="631"/>
      </x:c>
      <x:c r="AK110" s="110" t="str">
        <x:f t="shared" si="632"/>
      </x:c>
      <x:c r="AL110" s="110" t="str">
        <x:f t="shared" si="633"/>
      </x:c>
      <x:c r="AM110" s="110" t="str">
        <x:f t="shared" si="634"/>
      </x:c>
      <x:c r="AN110" s="110" t="str">
        <x:f t="shared" si="635"/>
      </x:c>
      <x:c r="AO110" s="110" t="str">
        <x:f t="shared" si="636"/>
      </x:c>
      <x:c r="AP110" s="110" t="str">
        <x:f t="shared" si="637"/>
      </x:c>
      <x:c r="AQ110" s="110" t="str">
        <x:f t="shared" si="638"/>
      </x:c>
      <x:c r="AR110" s="110" t="str">
        <x:f t="shared" si="639"/>
      </x:c>
      <x:c r="AS110" s="110" t="str">
        <x:f t="shared" si="640"/>
      </x:c>
      <x:c r="AT110" s="110" t="str">
        <x:f t="shared" si="641"/>
      </x:c>
      <x:c r="AU110" s="110" t="str">
        <x:f t="shared" si="642"/>
      </x:c>
      <x:c r="AV110" s="110" t="str">
        <x:f t="shared" si="643"/>
      </x:c>
      <x:c r="AW110" s="110" t="str">
        <x:f t="shared" si="644"/>
      </x:c>
      <x:c r="AX110" s="110" t="str">
        <x:f t="shared" si="645"/>
      </x:c>
      <x:c r="AY110" s="110" t="str">
        <x:f t="shared" si="646"/>
      </x:c>
      <x:c r="AZ110" s="110" t="str">
        <x:f t="shared" si="647"/>
      </x:c>
      <x:c r="BA110" s="110" t="str">
        <x:f t="shared" si="648"/>
      </x:c>
      <x:c r="BB110" s="110" t="str">
        <x:f t="shared" si="649"/>
      </x:c>
      <x:c r="BC110" s="110" t="str">
        <x:f t="shared" si="650"/>
      </x:c>
      <x:c r="BD110" s="110" t="str">
        <x:f t="shared" si="651"/>
      </x:c>
      <x:c r="BE110" s="110" t="str">
        <x:f t="shared" si="652"/>
      </x:c>
      <x:c r="BF110" s="110" t="str">
        <x:f t="shared" si="653"/>
      </x:c>
      <x:c r="BG110" s="110" t="str">
        <x:f t="shared" si="654"/>
      </x:c>
      <x:c r="BH110" s="110" t="str">
        <x:f t="shared" si="655"/>
      </x:c>
      <x:c r="BI110" s="110" t="str">
        <x:f t="shared" si="656"/>
      </x:c>
      <x:c r="BJ110" s="110" t="str">
        <x:f t="shared" si="657"/>
      </x:c>
      <x:c r="BK110" s="110" t="str">
        <x:f t="shared" si="658"/>
      </x:c>
      <x:c r="BL110" s="110" t="str">
        <x:f t="shared" si="659"/>
      </x:c>
      <x:c r="BM110" s="110" t="str">
        <x:f t="shared" si="660"/>
      </x:c>
      <x:c r="BN110" s="110" t="str">
        <x:f t="shared" si="661"/>
      </x:c>
      <x:c r="BO110" s="110" t="str">
        <x:f t="shared" si="662"/>
      </x:c>
      <x:c r="BP110" s="110" t="str">
        <x:f t="shared" si="663"/>
      </x:c>
      <x:c r="BQ110" s="110" t="str">
        <x:f t="shared" si="664"/>
      </x:c>
      <x:c r="BR110" s="110" t="str">
        <x:f t="shared" si="665"/>
      </x:c>
      <x:c r="BS110" s="110" t="str">
        <x:f t="shared" si="666"/>
      </x:c>
      <x:c r="BT110" s="110" t="str">
        <x:f t="shared" si="667"/>
      </x:c>
      <x:c r="BU110" s="110" t="str">
        <x:f t="shared" si="668"/>
      </x:c>
      <x:c r="BV110" s="110" t="str">
        <x:f t="shared" si="669"/>
      </x:c>
      <x:c r="BW110" s="110">
        <x:f t="shared" si="670"/>
        <x:v>43750</x:v>
      </x:c>
      <x:c r="BX110" s="110">
        <x:f t="shared" si="671"/>
        <x:v>43750</x:v>
      </x:c>
      <x:c r="BY110" s="110">
        <x:f t="shared" si="672"/>
        <x:v>43750</x:v>
      </x:c>
      <x:c r="BZ110" s="110">
        <x:f t="shared" si="673"/>
        <x:v>43750</x:v>
      </x:c>
      <x:c r="CA110" s="110">
        <x:f t="shared" si="674"/>
        <x:v>43750</x:v>
      </x:c>
      <x:c r="CB110" s="110">
        <x:f t="shared" si="675"/>
        <x:v>43750</x:v>
      </x:c>
      <x:c r="CC110" s="110">
        <x:f t="shared" si="676"/>
        <x:v>43750</x:v>
      </x:c>
      <x:c r="CD110" s="110">
        <x:f t="shared" si="677"/>
        <x:v>43750</x:v>
      </x:c>
      <x:c r="CE110" s="110">
        <x:f t="shared" si="678"/>
        <x:v>43750</x:v>
      </x:c>
      <x:c r="CF110" s="110">
        <x:f t="shared" si="679"/>
        <x:v>43750</x:v>
      </x:c>
      <x:c r="CG110" s="110">
        <x:f t="shared" si="680"/>
        <x:v>43750</x:v>
      </x:c>
      <x:c r="CH110" s="110">
        <x:f t="shared" si="681"/>
        <x:v>43750</x:v>
      </x:c>
      <x:c r="CI110" s="110" t="str">
        <x:f t="shared" si="682"/>
      </x:c>
      <x:c r="CJ110" s="110" t="str">
        <x:f t="shared" si="683"/>
      </x:c>
      <x:c r="CK110" s="110" t="str">
        <x:f t="shared" si="684"/>
      </x:c>
      <x:c r="CL110" s="110" t="str">
        <x:f t="shared" si="685"/>
      </x:c>
      <x:c r="CM110" s="110" t="str">
        <x:f t="shared" si="686"/>
      </x:c>
      <x:c r="CN110" s="110" t="str">
        <x:f t="shared" si="687"/>
      </x:c>
      <x:c r="CO110" s="110" t="str">
        <x:f t="shared" si="688"/>
      </x:c>
      <x:c r="CP110" s="110" t="str">
        <x:f t="shared" si="689"/>
      </x:c>
      <x:c r="CQ110" s="110" t="str">
        <x:f t="shared" si="690"/>
      </x:c>
      <x:c r="CR110" s="110" t="str">
        <x:f t="shared" si="691"/>
      </x:c>
      <x:c r="CS110" s="110" t="str">
        <x:f t="shared" si="692"/>
      </x:c>
      <x:c r="CT110" s="110" t="str">
        <x:f t="shared" si="693"/>
      </x:c>
      <x:c r="CU110" s="110" t="str">
        <x:f t="shared" si="694"/>
      </x:c>
      <x:c r="CV110" s="110" t="str">
        <x:f t="shared" si="695"/>
      </x:c>
      <x:c r="CW110" s="110" t="str">
        <x:f t="shared" si="696"/>
      </x:c>
      <x:c r="CX110" s="110" t="str">
        <x:f t="shared" si="697"/>
      </x:c>
      <x:c r="CY110" s="110" t="str">
        <x:f t="shared" si="698"/>
      </x:c>
      <x:c r="CZ110" s="110" t="str">
        <x:f t="shared" si="699"/>
      </x:c>
      <x:c r="DA110" s="110" t="str">
        <x:f t="shared" si="700"/>
      </x:c>
      <x:c r="DB110" s="110" t="str">
        <x:f t="shared" si="701"/>
      </x:c>
      <x:c r="DC110" s="110" t="str">
        <x:f t="shared" si="702"/>
      </x:c>
      <x:c r="DD110" s="110" t="str">
        <x:f t="shared" si="703"/>
      </x:c>
      <x:c r="DE110" s="110" t="str">
        <x:f t="shared" si="704"/>
      </x:c>
      <x:c r="DF110" s="110" t="str">
        <x:f t="shared" si="705"/>
      </x:c>
      <x:c r="DG110" s="110" t="str">
        <x:f t="shared" si="706"/>
      </x:c>
      <x:c r="DH110" s="110" t="str">
        <x:f t="shared" si="707"/>
      </x:c>
      <x:c r="DI110" s="110" t="str">
        <x:f t="shared" si="708"/>
      </x:c>
      <x:c r="DJ110" s="110" t="str">
        <x:f t="shared" si="709"/>
      </x:c>
      <x:c r="DK110" s="110" t="str">
        <x:f t="shared" si="710"/>
      </x:c>
      <x:c r="DL110" s="110" t="str">
        <x:f t="shared" si="711"/>
      </x:c>
      <x:c r="DM110" s="110" t="str">
        <x:f t="shared" si="712"/>
      </x:c>
      <x:c r="DN110" s="110" t="str">
        <x:f t="shared" si="713"/>
      </x:c>
      <x:c r="DO110" s="110" t="str">
        <x:f t="shared" si="714"/>
      </x:c>
      <x:c r="DP110" s="110" t="str">
        <x:f t="shared" si="715"/>
      </x:c>
      <x:c r="DQ110" s="110" t="str">
        <x:f t="shared" si="716"/>
      </x:c>
      <x:c r="DR110" s="110" t="str">
        <x:f t="shared" si="717"/>
      </x:c>
      <x:c r="DS110" s="110" t="str">
        <x:f t="shared" si="718"/>
      </x:c>
      <x:c r="DT110" s="110" t="str">
        <x:f t="shared" si="719"/>
      </x:c>
      <x:c r="DU110" s="110" t="str">
        <x:f t="shared" si="720"/>
      </x:c>
      <x:c r="DV110" s="110" t="str">
        <x:f t="shared" si="721"/>
      </x:c>
      <x:c r="DW110" s="110" t="str">
        <x:f t="shared" si="722"/>
      </x:c>
      <x:c r="DX110" s="110" t="str">
        <x:f t="shared" si="723"/>
      </x:c>
      <x:c r="DY110" s="110" t="str">
        <x:f t="shared" si="724"/>
      </x:c>
      <x:c r="DZ110" s="110" t="str">
        <x:f t="shared" si="725"/>
      </x:c>
      <x:c r="EA110" s="110" t="str">
        <x:f t="shared" si="726"/>
      </x:c>
      <x:c r="EB110" s="110" t="str">
        <x:f t="shared" si="727"/>
      </x:c>
      <x:c r="EC110" s="110" t="str">
        <x:f t="shared" si="728"/>
      </x:c>
      <x:c r="ED110" s="110" t="str">
        <x:f t="shared" si="729"/>
      </x:c>
      <x:c r="EE110" s="110" t="str">
        <x:f t="shared" si="730"/>
      </x:c>
      <x:c r="EF110" s="110" t="str">
        <x:f t="shared" si="731"/>
      </x:c>
      <x:c r="EG110" s="110" t="str">
        <x:f t="shared" si="732"/>
      </x:c>
      <x:c r="EH110" s="110" t="str">
        <x:f t="shared" si="733"/>
      </x:c>
      <x:c r="EI110" s="110" t="str">
        <x:f t="shared" si="734"/>
      </x:c>
      <x:c r="EJ110" s="110" t="str">
        <x:f t="shared" si="735"/>
      </x:c>
      <x:c r="EK110" s="110" t="str">
        <x:f t="shared" si="736"/>
      </x:c>
      <x:c r="EL110" s="110" t="str">
        <x:f t="shared" si="737"/>
      </x:c>
      <x:c r="EM110" s="110" t="str">
        <x:f t="shared" si="738"/>
      </x:c>
      <x:c r="EN110" s="110" t="str">
        <x:f t="shared" si="739"/>
      </x:c>
      <x:c r="EO110" s="110" t="str">
        <x:f t="shared" si="740"/>
      </x:c>
      <x:c r="EP110" s="110" t="str">
        <x:f t="shared" si="741"/>
      </x:c>
      <x:c r="EQ110" s="110" t="str">
        <x:f t="shared" si="742"/>
      </x:c>
      <x:c r="ER110" s="110" t="str">
        <x:f t="shared" si="743"/>
      </x:c>
      <x:c r="ES110" s="110" t="str">
        <x:f t="shared" si="744"/>
      </x:c>
      <x:c r="ET110" s="110" t="str">
        <x:f t="shared" si="745"/>
      </x:c>
      <x:c r="EU110" s="110" t="str">
        <x:f t="shared" si="746"/>
      </x:c>
      <x:c r="EV110" s="110" t="str">
        <x:f t="shared" si="747"/>
      </x:c>
      <x:c r="EW110" s="110" t="str">
        <x:f t="shared" si="748"/>
      </x:c>
      <x:c r="EX110" s="110" t="str">
        <x:f t="shared" si="749"/>
      </x:c>
      <x:c r="EY110" s="110" t="str">
        <x:f t="shared" si="750"/>
      </x:c>
      <x:c r="EZ110" s="110" t="str">
        <x:f t="shared" si="751"/>
      </x:c>
      <x:c r="FA110" s="110" t="str">
        <x:f t="shared" si="752"/>
      </x:c>
      <x:c r="FB110" t="n">
        <x:f>'07_Presupuesto'!J105-'14_Parametros'!$B$5+1</x:f>
        <x:v>68</x:v>
      </x:c>
      <x:c r="FC110" t="n">
        <x:f>'07_Presupuesto'!K105-'14_Parametros'!$B$5+1</x:f>
        <x:v>79</x:v>
      </x:c>
      <x:c r="FD110">
        <x:f t="shared" si="753"/>
        <x:v>12</x:v>
      </x:c>
    </x:row>
    <x:row r="111" ht="21" customHeight="1">
      <x:c r="B111" t="str">
        <x:f>'07A_Ppto_Comparado'!K109</x:f>
        <x:v>C.3.1.1</x:v>
      </x:c>
      <x:c r="C111" t="str">
        <x:f>'07A_Ppto_Comparado'!L109</x:f>
        <x:v>Excavación en zanja de 0-2 (m)</x:v>
      </x:c>
      <x:c r="D111" t="str">
        <x:f>'07A_Ppto_Comparado'!M109</x:f>
        <x:v>M3</x:v>
      </x:c>
      <x:c r="E111" s="90" t="n">
        <x:f>'07A_Ppto_Comparado'!N109</x:f>
        <x:v>7.69</x:v>
      </x:c>
      <x:c r="F111" s="90" t="n">
        <x:f>'07A_Ppto_Comparado'!O109</x:f>
        <x:v>57499.99999999999</x:v>
      </x:c>
      <x:c r="G111" s="90" t="n">
        <x:f>'07A_Ppto_Comparado'!P109</x:f>
        <x:v>442174.99999999994</x:v>
      </x:c>
      <x:c r="H111" s="90" t="str">
        <x:f t="shared" si="603"/>
      </x:c>
      <x:c r="I111" s="90" t="str">
        <x:f t="shared" si="604"/>
      </x:c>
      <x:c r="J111" s="90" t="str">
        <x:f t="shared" si="605"/>
      </x:c>
      <x:c r="K111" s="90" t="str">
        <x:f t="shared" si="606"/>
      </x:c>
      <x:c r="L111" s="90" t="str">
        <x:f t="shared" si="607"/>
      </x:c>
      <x:c r="M111" s="90" t="str">
        <x:f t="shared" si="608"/>
      </x:c>
      <x:c r="N111" s="90" t="str">
        <x:f t="shared" si="609"/>
      </x:c>
      <x:c r="O111" s="90" t="str">
        <x:f t="shared" si="610"/>
      </x:c>
      <x:c r="P111" s="90" t="str">
        <x:f t="shared" si="611"/>
      </x:c>
      <x:c r="Q111" s="90" t="str">
        <x:f t="shared" si="612"/>
      </x:c>
      <x:c r="R111" s="90" t="str">
        <x:f t="shared" si="613"/>
      </x:c>
      <x:c r="S111" s="90" t="str">
        <x:f t="shared" si="614"/>
      </x:c>
      <x:c r="T111" s="90" t="str">
        <x:f t="shared" si="615"/>
      </x:c>
      <x:c r="U111" s="90" t="str">
        <x:f t="shared" si="616"/>
      </x:c>
      <x:c r="V111" s="90" t="str">
        <x:f t="shared" si="617"/>
      </x:c>
      <x:c r="W111" s="90" t="str">
        <x:f t="shared" si="618"/>
      </x:c>
      <x:c r="X111" s="90" t="str">
        <x:f t="shared" si="619"/>
      </x:c>
      <x:c r="Y111" s="90" t="str">
        <x:f t="shared" si="620"/>
      </x:c>
      <x:c r="Z111" s="90" t="str">
        <x:f t="shared" si="621"/>
      </x:c>
      <x:c r="AA111" s="90" t="str">
        <x:f t="shared" si="622"/>
      </x:c>
      <x:c r="AB111" s="90" t="str">
        <x:f t="shared" si="623"/>
      </x:c>
      <x:c r="AC111" s="90" t="str">
        <x:f t="shared" si="624"/>
      </x:c>
      <x:c r="AD111" s="90" t="str">
        <x:f t="shared" si="625"/>
      </x:c>
      <x:c r="AE111" s="90" t="str">
        <x:f t="shared" si="626"/>
      </x:c>
      <x:c r="AF111" s="90" t="str">
        <x:f t="shared" si="627"/>
      </x:c>
      <x:c r="AG111" s="90" t="str">
        <x:f t="shared" si="628"/>
      </x:c>
      <x:c r="AH111" s="90" t="str">
        <x:f t="shared" si="629"/>
      </x:c>
      <x:c r="AI111" s="90" t="str">
        <x:f t="shared" si="630"/>
      </x:c>
      <x:c r="AJ111" s="90" t="str">
        <x:f t="shared" si="631"/>
      </x:c>
      <x:c r="AK111" s="90" t="str">
        <x:f t="shared" si="632"/>
      </x:c>
      <x:c r="AL111" s="90" t="str">
        <x:f t="shared" si="633"/>
      </x:c>
      <x:c r="AM111" s="90">
        <x:f t="shared" si="634"/>
        <x:v>31583.928571428569</x:v>
      </x:c>
      <x:c r="AN111" s="90">
        <x:f t="shared" si="635"/>
        <x:v>31583.928571428569</x:v>
      </x:c>
      <x:c r="AO111" s="90">
        <x:f t="shared" si="636"/>
        <x:v>31583.928571428569</x:v>
      </x:c>
      <x:c r="AP111" s="90">
        <x:f t="shared" si="637"/>
        <x:v>31583.928571428569</x:v>
      </x:c>
      <x:c r="AQ111" s="90">
        <x:f t="shared" si="638"/>
        <x:v>31583.928571428569</x:v>
      </x:c>
      <x:c r="AR111" s="90">
        <x:f t="shared" si="639"/>
        <x:v>31583.928571428569</x:v>
      </x:c>
      <x:c r="AS111" s="90">
        <x:f t="shared" si="640"/>
        <x:v>31583.928571428569</x:v>
      </x:c>
      <x:c r="AT111" s="90">
        <x:f t="shared" si="641"/>
        <x:v>31583.928571428569</x:v>
      </x:c>
      <x:c r="AU111" s="90">
        <x:f t="shared" si="642"/>
        <x:v>31583.928571428569</x:v>
      </x:c>
      <x:c r="AV111" s="90">
        <x:f t="shared" si="643"/>
        <x:v>31583.928571428569</x:v>
      </x:c>
      <x:c r="AW111" s="90">
        <x:f t="shared" si="644"/>
        <x:v>31583.928571428569</x:v>
      </x:c>
      <x:c r="AX111" s="90">
        <x:f t="shared" si="645"/>
        <x:v>31583.928571428569</x:v>
      </x:c>
      <x:c r="AY111" s="90">
        <x:f t="shared" si="646"/>
        <x:v>31583.928571428569</x:v>
      </x:c>
      <x:c r="AZ111" s="90">
        <x:f t="shared" si="647"/>
        <x:v>31583.928571428569</x:v>
      </x:c>
      <x:c r="BA111" s="90" t="str">
        <x:f t="shared" si="648"/>
      </x:c>
      <x:c r="BB111" s="90" t="str">
        <x:f t="shared" si="649"/>
      </x:c>
      <x:c r="BC111" s="90" t="str">
        <x:f t="shared" si="650"/>
      </x:c>
      <x:c r="BD111" s="90" t="str">
        <x:f t="shared" si="651"/>
      </x:c>
      <x:c r="BE111" s="90" t="str">
        <x:f t="shared" si="652"/>
      </x:c>
      <x:c r="BF111" s="90" t="str">
        <x:f t="shared" si="653"/>
      </x:c>
      <x:c r="BG111" s="90" t="str">
        <x:f t="shared" si="654"/>
      </x:c>
      <x:c r="BH111" s="90" t="str">
        <x:f t="shared" si="655"/>
      </x:c>
      <x:c r="BI111" s="90" t="str">
        <x:f t="shared" si="656"/>
      </x:c>
      <x:c r="BJ111" s="90" t="str">
        <x:f t="shared" si="657"/>
      </x:c>
      <x:c r="BK111" s="90" t="str">
        <x:f t="shared" si="658"/>
      </x:c>
      <x:c r="BL111" s="90" t="str">
        <x:f t="shared" si="659"/>
      </x:c>
      <x:c r="BM111" s="90" t="str">
        <x:f t="shared" si="660"/>
      </x:c>
      <x:c r="BN111" s="90" t="str">
        <x:f t="shared" si="661"/>
      </x:c>
      <x:c r="BO111" s="90" t="str">
        <x:f t="shared" si="662"/>
      </x:c>
      <x:c r="BP111" s="90" t="str">
        <x:f t="shared" si="663"/>
      </x:c>
      <x:c r="BQ111" s="90" t="str">
        <x:f t="shared" si="664"/>
      </x:c>
      <x:c r="BR111" s="90" t="str">
        <x:f t="shared" si="665"/>
      </x:c>
      <x:c r="BS111" s="90" t="str">
        <x:f t="shared" si="666"/>
      </x:c>
      <x:c r="BT111" s="90" t="str">
        <x:f t="shared" si="667"/>
      </x:c>
      <x:c r="BU111" s="90" t="str">
        <x:f t="shared" si="668"/>
      </x:c>
      <x:c r="BV111" s="90" t="str">
        <x:f t="shared" si="669"/>
      </x:c>
      <x:c r="BW111" s="90" t="str">
        <x:f t="shared" si="670"/>
      </x:c>
      <x:c r="BX111" s="90" t="str">
        <x:f t="shared" si="671"/>
      </x:c>
      <x:c r="BY111" s="90" t="str">
        <x:f t="shared" si="672"/>
      </x:c>
      <x:c r="BZ111" s="90" t="str">
        <x:f t="shared" si="673"/>
      </x:c>
      <x:c r="CA111" s="90" t="str">
        <x:f t="shared" si="674"/>
      </x:c>
      <x:c r="CB111" s="90" t="str">
        <x:f t="shared" si="675"/>
      </x:c>
      <x:c r="CC111" s="90" t="str">
        <x:f t="shared" si="676"/>
      </x:c>
      <x:c r="CD111" s="90" t="str">
        <x:f t="shared" si="677"/>
      </x:c>
      <x:c r="CE111" s="90" t="str">
        <x:f t="shared" si="678"/>
      </x:c>
      <x:c r="CF111" s="90" t="str">
        <x:f t="shared" si="679"/>
      </x:c>
      <x:c r="CG111" s="90" t="str">
        <x:f t="shared" si="680"/>
      </x:c>
      <x:c r="CH111" s="90" t="str">
        <x:f t="shared" si="681"/>
      </x:c>
      <x:c r="CI111" s="90" t="str">
        <x:f t="shared" si="682"/>
      </x:c>
      <x:c r="CJ111" s="90" t="str">
        <x:f t="shared" si="683"/>
      </x:c>
      <x:c r="CK111" s="90" t="str">
        <x:f t="shared" si="684"/>
      </x:c>
      <x:c r="CL111" s="90" t="str">
        <x:f t="shared" si="685"/>
      </x:c>
      <x:c r="CM111" s="90" t="str">
        <x:f t="shared" si="686"/>
      </x:c>
      <x:c r="CN111" s="90" t="str">
        <x:f t="shared" si="687"/>
      </x:c>
      <x:c r="CO111" s="90" t="str">
        <x:f t="shared" si="688"/>
      </x:c>
      <x:c r="CP111" s="90" t="str">
        <x:f t="shared" si="689"/>
      </x:c>
      <x:c r="CQ111" s="90" t="str">
        <x:f t="shared" si="690"/>
      </x:c>
      <x:c r="CR111" s="90" t="str">
        <x:f t="shared" si="691"/>
      </x:c>
      <x:c r="CS111" s="90" t="str">
        <x:f t="shared" si="692"/>
      </x:c>
      <x:c r="CT111" s="90" t="str">
        <x:f t="shared" si="693"/>
      </x:c>
      <x:c r="CU111" s="90" t="str">
        <x:f t="shared" si="694"/>
      </x:c>
      <x:c r="CV111" s="90" t="str">
        <x:f t="shared" si="695"/>
      </x:c>
      <x:c r="CW111" s="90" t="str">
        <x:f t="shared" si="696"/>
      </x:c>
      <x:c r="CX111" s="90" t="str">
        <x:f t="shared" si="697"/>
      </x:c>
      <x:c r="CY111" s="90" t="str">
        <x:f t="shared" si="698"/>
      </x:c>
      <x:c r="CZ111" s="90" t="str">
        <x:f t="shared" si="699"/>
      </x:c>
      <x:c r="DA111" s="90" t="str">
        <x:f t="shared" si="700"/>
      </x:c>
      <x:c r="DB111" s="90" t="str">
        <x:f t="shared" si="701"/>
      </x:c>
      <x:c r="DC111" s="90" t="str">
        <x:f t="shared" si="702"/>
      </x:c>
      <x:c r="DD111" s="90" t="str">
        <x:f t="shared" si="703"/>
      </x:c>
      <x:c r="DE111" s="90" t="str">
        <x:f t="shared" si="704"/>
      </x:c>
      <x:c r="DF111" s="90" t="str">
        <x:f t="shared" si="705"/>
      </x:c>
      <x:c r="DG111" s="90" t="str">
        <x:f t="shared" si="706"/>
      </x:c>
      <x:c r="DH111" s="90" t="str">
        <x:f t="shared" si="707"/>
      </x:c>
      <x:c r="DI111" s="90" t="str">
        <x:f t="shared" si="708"/>
      </x:c>
      <x:c r="DJ111" s="90" t="str">
        <x:f t="shared" si="709"/>
      </x:c>
      <x:c r="DK111" s="90" t="str">
        <x:f t="shared" si="710"/>
      </x:c>
      <x:c r="DL111" s="90" t="str">
        <x:f t="shared" si="711"/>
      </x:c>
      <x:c r="DM111" s="90" t="str">
        <x:f t="shared" si="712"/>
      </x:c>
      <x:c r="DN111" s="90" t="str">
        <x:f t="shared" si="713"/>
      </x:c>
      <x:c r="DO111" s="90" t="str">
        <x:f t="shared" si="714"/>
      </x:c>
      <x:c r="DP111" s="90" t="str">
        <x:f t="shared" si="715"/>
      </x:c>
      <x:c r="DQ111" s="90" t="str">
        <x:f t="shared" si="716"/>
      </x:c>
      <x:c r="DR111" s="90" t="str">
        <x:f t="shared" si="717"/>
      </x:c>
      <x:c r="DS111" s="90" t="str">
        <x:f t="shared" si="718"/>
      </x:c>
      <x:c r="DT111" s="90" t="str">
        <x:f t="shared" si="719"/>
      </x:c>
      <x:c r="DU111" s="90" t="str">
        <x:f t="shared" si="720"/>
      </x:c>
      <x:c r="DV111" s="90" t="str">
        <x:f t="shared" si="721"/>
      </x:c>
      <x:c r="DW111" s="90" t="str">
        <x:f t="shared" si="722"/>
      </x:c>
      <x:c r="DX111" s="90" t="str">
        <x:f t="shared" si="723"/>
      </x:c>
      <x:c r="DY111" s="90" t="str">
        <x:f t="shared" si="724"/>
      </x:c>
      <x:c r="DZ111" s="90" t="str">
        <x:f t="shared" si="725"/>
      </x:c>
      <x:c r="EA111" s="90" t="str">
        <x:f t="shared" si="726"/>
      </x:c>
      <x:c r="EB111" s="90" t="str">
        <x:f t="shared" si="727"/>
      </x:c>
      <x:c r="EC111" s="90" t="str">
        <x:f t="shared" si="728"/>
      </x:c>
      <x:c r="ED111" s="90" t="str">
        <x:f t="shared" si="729"/>
      </x:c>
      <x:c r="EE111" s="90" t="str">
        <x:f t="shared" si="730"/>
      </x:c>
      <x:c r="EF111" s="90" t="str">
        <x:f t="shared" si="731"/>
      </x:c>
      <x:c r="EG111" s="90" t="str">
        <x:f t="shared" si="732"/>
      </x:c>
      <x:c r="EH111" s="90" t="str">
        <x:f t="shared" si="733"/>
      </x:c>
      <x:c r="EI111" s="90" t="str">
        <x:f t="shared" si="734"/>
      </x:c>
      <x:c r="EJ111" s="90" t="str">
        <x:f t="shared" si="735"/>
      </x:c>
      <x:c r="EK111" s="90" t="str">
        <x:f t="shared" si="736"/>
      </x:c>
      <x:c r="EL111" s="90" t="str">
        <x:f t="shared" si="737"/>
      </x:c>
      <x:c r="EM111" s="90" t="str">
        <x:f t="shared" si="738"/>
      </x:c>
      <x:c r="EN111" s="90" t="str">
        <x:f t="shared" si="739"/>
      </x:c>
      <x:c r="EO111" s="90" t="str">
        <x:f t="shared" si="740"/>
      </x:c>
      <x:c r="EP111" s="90" t="str">
        <x:f t="shared" si="741"/>
      </x:c>
      <x:c r="EQ111" s="90" t="str">
        <x:f t="shared" si="742"/>
      </x:c>
      <x:c r="ER111" s="90" t="str">
        <x:f t="shared" si="743"/>
      </x:c>
      <x:c r="ES111" s="90" t="str">
        <x:f t="shared" si="744"/>
      </x:c>
      <x:c r="ET111" s="90" t="str">
        <x:f t="shared" si="745"/>
      </x:c>
      <x:c r="EU111" s="90" t="str">
        <x:f t="shared" si="746"/>
      </x:c>
      <x:c r="EV111" s="90" t="str">
        <x:f t="shared" si="747"/>
      </x:c>
      <x:c r="EW111" s="90" t="str">
        <x:f t="shared" si="748"/>
      </x:c>
      <x:c r="EX111" s="90" t="str">
        <x:f t="shared" si="749"/>
      </x:c>
      <x:c r="EY111" s="90" t="str">
        <x:f t="shared" si="750"/>
      </x:c>
      <x:c r="EZ111" s="90" t="str">
        <x:f t="shared" si="751"/>
      </x:c>
      <x:c r="FA111" s="90" t="str">
        <x:f t="shared" si="752"/>
      </x:c>
      <x:c r="FB111" t="n">
        <x:f>'07_Presupuesto'!J106-'14_Parametros'!$B$5+1</x:f>
        <x:v>32</x:v>
      </x:c>
      <x:c r="FC111" t="n">
        <x:f>'07_Presupuesto'!K106-'14_Parametros'!$B$5+1</x:f>
        <x:v>45</x:v>
      </x:c>
      <x:c r="FD111">
        <x:f t="shared" si="753"/>
        <x:v>14</x:v>
      </x:c>
    </x:row>
    <x:row r="112" ht="21" customHeight="1">
      <x:c r="B112" s="109" t="str">
        <x:f>'07A_Ppto_Comparado'!K110</x:f>
        <x:v>C.3.1.2</x:v>
      </x:c>
      <x:c r="C112" s="109" t="str">
        <x:f>'07A_Ppto_Comparado'!L110</x:f>
        <x:v>Cama apoyo tuberías</x:v>
      </x:c>
      <x:c r="D112" s="109" t="str">
        <x:f>'07A_Ppto_Comparado'!M110</x:f>
        <x:v>M3</x:v>
      </x:c>
      <x:c r="E112" s="110" t="n">
        <x:f>'07A_Ppto_Comparado'!N110</x:f>
        <x:v>2.7</x:v>
      </x:c>
      <x:c r="F112" s="110" t="n">
        <x:f>'07A_Ppto_Comparado'!O110</x:f>
        <x:v>68750</x:v>
      </x:c>
      <x:c r="G112" s="110" t="n">
        <x:f>'07A_Ppto_Comparado'!P110</x:f>
        <x:v>185625</x:v>
      </x:c>
      <x:c r="H112" s="110" t="str">
        <x:f t="shared" si="603"/>
      </x:c>
      <x:c r="I112" s="110" t="str">
        <x:f t="shared" si="604"/>
      </x:c>
      <x:c r="J112" s="110" t="str">
        <x:f t="shared" si="605"/>
      </x:c>
      <x:c r="K112" s="110" t="str">
        <x:f t="shared" si="606"/>
      </x:c>
      <x:c r="L112" s="110" t="str">
        <x:f t="shared" si="607"/>
      </x:c>
      <x:c r="M112" s="110" t="str">
        <x:f t="shared" si="608"/>
      </x:c>
      <x:c r="N112" s="110" t="str">
        <x:f t="shared" si="609"/>
      </x:c>
      <x:c r="O112" s="110" t="str">
        <x:f t="shared" si="610"/>
      </x:c>
      <x:c r="P112" s="110" t="str">
        <x:f t="shared" si="611"/>
      </x:c>
      <x:c r="Q112" s="110" t="str">
        <x:f t="shared" si="612"/>
      </x:c>
      <x:c r="R112" s="110" t="str">
        <x:f t="shared" si="613"/>
      </x:c>
      <x:c r="S112" s="110" t="str">
        <x:f t="shared" si="614"/>
      </x:c>
      <x:c r="T112" s="110" t="str">
        <x:f t="shared" si="615"/>
      </x:c>
      <x:c r="U112" s="110" t="str">
        <x:f t="shared" si="616"/>
      </x:c>
      <x:c r="V112" s="110" t="str">
        <x:f t="shared" si="617"/>
      </x:c>
      <x:c r="W112" s="110" t="str">
        <x:f t="shared" si="618"/>
      </x:c>
      <x:c r="X112" s="110" t="str">
        <x:f t="shared" si="619"/>
      </x:c>
      <x:c r="Y112" s="110" t="str">
        <x:f t="shared" si="620"/>
      </x:c>
      <x:c r="Z112" s="110" t="str">
        <x:f t="shared" si="621"/>
      </x:c>
      <x:c r="AA112" s="110" t="str">
        <x:f t="shared" si="622"/>
      </x:c>
      <x:c r="AB112" s="110" t="str">
        <x:f t="shared" si="623"/>
      </x:c>
      <x:c r="AC112" s="110" t="str">
        <x:f t="shared" si="624"/>
      </x:c>
      <x:c r="AD112" s="110" t="str">
        <x:f t="shared" si="625"/>
      </x:c>
      <x:c r="AE112" s="110" t="str">
        <x:f t="shared" si="626"/>
      </x:c>
      <x:c r="AF112" s="110" t="str">
        <x:f t="shared" si="627"/>
      </x:c>
      <x:c r="AG112" s="110" t="str">
        <x:f t="shared" si="628"/>
      </x:c>
      <x:c r="AH112" s="110" t="str">
        <x:f t="shared" si="629"/>
      </x:c>
      <x:c r="AI112" s="110" t="str">
        <x:f t="shared" si="630"/>
      </x:c>
      <x:c r="AJ112" s="110" t="str">
        <x:f t="shared" si="631"/>
      </x:c>
      <x:c r="AK112" s="110" t="str">
        <x:f t="shared" si="632"/>
      </x:c>
      <x:c r="AL112" s="110" t="str">
        <x:f t="shared" si="633"/>
      </x:c>
      <x:c r="AM112" s="110">
        <x:f t="shared" si="634"/>
        <x:v>13258.928571428571</x:v>
      </x:c>
      <x:c r="AN112" s="110">
        <x:f t="shared" si="635"/>
        <x:v>13258.928571428571</x:v>
      </x:c>
      <x:c r="AO112" s="110">
        <x:f t="shared" si="636"/>
        <x:v>13258.928571428571</x:v>
      </x:c>
      <x:c r="AP112" s="110">
        <x:f t="shared" si="637"/>
        <x:v>13258.928571428571</x:v>
      </x:c>
      <x:c r="AQ112" s="110">
        <x:f t="shared" si="638"/>
        <x:v>13258.928571428571</x:v>
      </x:c>
      <x:c r="AR112" s="110">
        <x:f t="shared" si="639"/>
        <x:v>13258.928571428571</x:v>
      </x:c>
      <x:c r="AS112" s="110">
        <x:f t="shared" si="640"/>
        <x:v>13258.928571428571</x:v>
      </x:c>
      <x:c r="AT112" s="110">
        <x:f t="shared" si="641"/>
        <x:v>13258.928571428571</x:v>
      </x:c>
      <x:c r="AU112" s="110">
        <x:f t="shared" si="642"/>
        <x:v>13258.928571428571</x:v>
      </x:c>
      <x:c r="AV112" s="110">
        <x:f t="shared" si="643"/>
        <x:v>13258.928571428571</x:v>
      </x:c>
      <x:c r="AW112" s="110">
        <x:f t="shared" si="644"/>
        <x:v>13258.928571428571</x:v>
      </x:c>
      <x:c r="AX112" s="110">
        <x:f t="shared" si="645"/>
        <x:v>13258.928571428571</x:v>
      </x:c>
      <x:c r="AY112" s="110">
        <x:f t="shared" si="646"/>
        <x:v>13258.928571428571</x:v>
      </x:c>
      <x:c r="AZ112" s="110">
        <x:f t="shared" si="647"/>
        <x:v>13258.928571428571</x:v>
      </x:c>
      <x:c r="BA112" s="110" t="str">
        <x:f t="shared" si="648"/>
      </x:c>
      <x:c r="BB112" s="110" t="str">
        <x:f t="shared" si="649"/>
      </x:c>
      <x:c r="BC112" s="110" t="str">
        <x:f t="shared" si="650"/>
      </x:c>
      <x:c r="BD112" s="110" t="str">
        <x:f t="shared" si="651"/>
      </x:c>
      <x:c r="BE112" s="110" t="str">
        <x:f t="shared" si="652"/>
      </x:c>
      <x:c r="BF112" s="110" t="str">
        <x:f t="shared" si="653"/>
      </x:c>
      <x:c r="BG112" s="110" t="str">
        <x:f t="shared" si="654"/>
      </x:c>
      <x:c r="BH112" s="110" t="str">
        <x:f t="shared" si="655"/>
      </x:c>
      <x:c r="BI112" s="110" t="str">
        <x:f t="shared" si="656"/>
      </x:c>
      <x:c r="BJ112" s="110" t="str">
        <x:f t="shared" si="657"/>
      </x:c>
      <x:c r="BK112" s="110" t="str">
        <x:f t="shared" si="658"/>
      </x:c>
      <x:c r="BL112" s="110" t="str">
        <x:f t="shared" si="659"/>
      </x:c>
      <x:c r="BM112" s="110" t="str">
        <x:f t="shared" si="660"/>
      </x:c>
      <x:c r="BN112" s="110" t="str">
        <x:f t="shared" si="661"/>
      </x:c>
      <x:c r="BO112" s="110" t="str">
        <x:f t="shared" si="662"/>
      </x:c>
      <x:c r="BP112" s="110" t="str">
        <x:f t="shared" si="663"/>
      </x:c>
      <x:c r="BQ112" s="110" t="str">
        <x:f t="shared" si="664"/>
      </x:c>
      <x:c r="BR112" s="110" t="str">
        <x:f t="shared" si="665"/>
      </x:c>
      <x:c r="BS112" s="110" t="str">
        <x:f t="shared" si="666"/>
      </x:c>
      <x:c r="BT112" s="110" t="str">
        <x:f t="shared" si="667"/>
      </x:c>
      <x:c r="BU112" s="110" t="str">
        <x:f t="shared" si="668"/>
      </x:c>
      <x:c r="BV112" s="110" t="str">
        <x:f t="shared" si="669"/>
      </x:c>
      <x:c r="BW112" s="110" t="str">
        <x:f t="shared" si="670"/>
      </x:c>
      <x:c r="BX112" s="110" t="str">
        <x:f t="shared" si="671"/>
      </x:c>
      <x:c r="BY112" s="110" t="str">
        <x:f t="shared" si="672"/>
      </x:c>
      <x:c r="BZ112" s="110" t="str">
        <x:f t="shared" si="673"/>
      </x:c>
      <x:c r="CA112" s="110" t="str">
        <x:f t="shared" si="674"/>
      </x:c>
      <x:c r="CB112" s="110" t="str">
        <x:f t="shared" si="675"/>
      </x:c>
      <x:c r="CC112" s="110" t="str">
        <x:f t="shared" si="676"/>
      </x:c>
      <x:c r="CD112" s="110" t="str">
        <x:f t="shared" si="677"/>
      </x:c>
      <x:c r="CE112" s="110" t="str">
        <x:f t="shared" si="678"/>
      </x:c>
      <x:c r="CF112" s="110" t="str">
        <x:f t="shared" si="679"/>
      </x:c>
      <x:c r="CG112" s="110" t="str">
        <x:f t="shared" si="680"/>
      </x:c>
      <x:c r="CH112" s="110" t="str">
        <x:f t="shared" si="681"/>
      </x:c>
      <x:c r="CI112" s="110" t="str">
        <x:f t="shared" si="682"/>
      </x:c>
      <x:c r="CJ112" s="110" t="str">
        <x:f t="shared" si="683"/>
      </x:c>
      <x:c r="CK112" s="110" t="str">
        <x:f t="shared" si="684"/>
      </x:c>
      <x:c r="CL112" s="110" t="str">
        <x:f t="shared" si="685"/>
      </x:c>
      <x:c r="CM112" s="110" t="str">
        <x:f t="shared" si="686"/>
      </x:c>
      <x:c r="CN112" s="110" t="str">
        <x:f t="shared" si="687"/>
      </x:c>
      <x:c r="CO112" s="110" t="str">
        <x:f t="shared" si="688"/>
      </x:c>
      <x:c r="CP112" s="110" t="str">
        <x:f t="shared" si="689"/>
      </x:c>
      <x:c r="CQ112" s="110" t="str">
        <x:f t="shared" si="690"/>
      </x:c>
      <x:c r="CR112" s="110" t="str">
        <x:f t="shared" si="691"/>
      </x:c>
      <x:c r="CS112" s="110" t="str">
        <x:f t="shared" si="692"/>
      </x:c>
      <x:c r="CT112" s="110" t="str">
        <x:f t="shared" si="693"/>
      </x:c>
      <x:c r="CU112" s="110" t="str">
        <x:f t="shared" si="694"/>
      </x:c>
      <x:c r="CV112" s="110" t="str">
        <x:f t="shared" si="695"/>
      </x:c>
      <x:c r="CW112" s="110" t="str">
        <x:f t="shared" si="696"/>
      </x:c>
      <x:c r="CX112" s="110" t="str">
        <x:f t="shared" si="697"/>
      </x:c>
      <x:c r="CY112" s="110" t="str">
        <x:f t="shared" si="698"/>
      </x:c>
      <x:c r="CZ112" s="110" t="str">
        <x:f t="shared" si="699"/>
      </x:c>
      <x:c r="DA112" s="110" t="str">
        <x:f t="shared" si="700"/>
      </x:c>
      <x:c r="DB112" s="110" t="str">
        <x:f t="shared" si="701"/>
      </x:c>
      <x:c r="DC112" s="110" t="str">
        <x:f t="shared" si="702"/>
      </x:c>
      <x:c r="DD112" s="110" t="str">
        <x:f t="shared" si="703"/>
      </x:c>
      <x:c r="DE112" s="110" t="str">
        <x:f t="shared" si="704"/>
      </x:c>
      <x:c r="DF112" s="110" t="str">
        <x:f t="shared" si="705"/>
      </x:c>
      <x:c r="DG112" s="110" t="str">
        <x:f t="shared" si="706"/>
      </x:c>
      <x:c r="DH112" s="110" t="str">
        <x:f t="shared" si="707"/>
      </x:c>
      <x:c r="DI112" s="110" t="str">
        <x:f t="shared" si="708"/>
      </x:c>
      <x:c r="DJ112" s="110" t="str">
        <x:f t="shared" si="709"/>
      </x:c>
      <x:c r="DK112" s="110" t="str">
        <x:f t="shared" si="710"/>
      </x:c>
      <x:c r="DL112" s="110" t="str">
        <x:f t="shared" si="711"/>
      </x:c>
      <x:c r="DM112" s="110" t="str">
        <x:f t="shared" si="712"/>
      </x:c>
      <x:c r="DN112" s="110" t="str">
        <x:f t="shared" si="713"/>
      </x:c>
      <x:c r="DO112" s="110" t="str">
        <x:f t="shared" si="714"/>
      </x:c>
      <x:c r="DP112" s="110" t="str">
        <x:f t="shared" si="715"/>
      </x:c>
      <x:c r="DQ112" s="110" t="str">
        <x:f t="shared" si="716"/>
      </x:c>
      <x:c r="DR112" s="110" t="str">
        <x:f t="shared" si="717"/>
      </x:c>
      <x:c r="DS112" s="110" t="str">
        <x:f t="shared" si="718"/>
      </x:c>
      <x:c r="DT112" s="110" t="str">
        <x:f t="shared" si="719"/>
      </x:c>
      <x:c r="DU112" s="110" t="str">
        <x:f t="shared" si="720"/>
      </x:c>
      <x:c r="DV112" s="110" t="str">
        <x:f t="shared" si="721"/>
      </x:c>
      <x:c r="DW112" s="110" t="str">
        <x:f t="shared" si="722"/>
      </x:c>
      <x:c r="DX112" s="110" t="str">
        <x:f t="shared" si="723"/>
      </x:c>
      <x:c r="DY112" s="110" t="str">
        <x:f t="shared" si="724"/>
      </x:c>
      <x:c r="DZ112" s="110" t="str">
        <x:f t="shared" si="725"/>
      </x:c>
      <x:c r="EA112" s="110" t="str">
        <x:f t="shared" si="726"/>
      </x:c>
      <x:c r="EB112" s="110" t="str">
        <x:f t="shared" si="727"/>
      </x:c>
      <x:c r="EC112" s="110" t="str">
        <x:f t="shared" si="728"/>
      </x:c>
      <x:c r="ED112" s="110" t="str">
        <x:f t="shared" si="729"/>
      </x:c>
      <x:c r="EE112" s="110" t="str">
        <x:f t="shared" si="730"/>
      </x:c>
      <x:c r="EF112" s="110" t="str">
        <x:f t="shared" si="731"/>
      </x:c>
      <x:c r="EG112" s="110" t="str">
        <x:f t="shared" si="732"/>
      </x:c>
      <x:c r="EH112" s="110" t="str">
        <x:f t="shared" si="733"/>
      </x:c>
      <x:c r="EI112" s="110" t="str">
        <x:f t="shared" si="734"/>
      </x:c>
      <x:c r="EJ112" s="110" t="str">
        <x:f t="shared" si="735"/>
      </x:c>
      <x:c r="EK112" s="110" t="str">
        <x:f t="shared" si="736"/>
      </x:c>
      <x:c r="EL112" s="110" t="str">
        <x:f t="shared" si="737"/>
      </x:c>
      <x:c r="EM112" s="110" t="str">
        <x:f t="shared" si="738"/>
      </x:c>
      <x:c r="EN112" s="110" t="str">
        <x:f t="shared" si="739"/>
      </x:c>
      <x:c r="EO112" s="110" t="str">
        <x:f t="shared" si="740"/>
      </x:c>
      <x:c r="EP112" s="110" t="str">
        <x:f t="shared" si="741"/>
      </x:c>
      <x:c r="EQ112" s="110" t="str">
        <x:f t="shared" si="742"/>
      </x:c>
      <x:c r="ER112" s="110" t="str">
        <x:f t="shared" si="743"/>
      </x:c>
      <x:c r="ES112" s="110" t="str">
        <x:f t="shared" si="744"/>
      </x:c>
      <x:c r="ET112" s="110" t="str">
        <x:f t="shared" si="745"/>
      </x:c>
      <x:c r="EU112" s="110" t="str">
        <x:f t="shared" si="746"/>
      </x:c>
      <x:c r="EV112" s="110" t="str">
        <x:f t="shared" si="747"/>
      </x:c>
      <x:c r="EW112" s="110" t="str">
        <x:f t="shared" si="748"/>
      </x:c>
      <x:c r="EX112" s="110" t="str">
        <x:f t="shared" si="749"/>
      </x:c>
      <x:c r="EY112" s="110" t="str">
        <x:f t="shared" si="750"/>
      </x:c>
      <x:c r="EZ112" s="110" t="str">
        <x:f t="shared" si="751"/>
      </x:c>
      <x:c r="FA112" s="110" t="str">
        <x:f t="shared" si="752"/>
      </x:c>
      <x:c r="FB112" t="n">
        <x:f>'07_Presupuesto'!J107-'14_Parametros'!$B$5+1</x:f>
        <x:v>32</x:v>
      </x:c>
      <x:c r="FC112" t="n">
        <x:f>'07_Presupuesto'!K107-'14_Parametros'!$B$5+1</x:f>
        <x:v>45</x:v>
      </x:c>
      <x:c r="FD112">
        <x:f t="shared" si="753"/>
        <x:v>14</x:v>
      </x:c>
    </x:row>
    <x:row r="113" ht="21" customHeight="1">
      <x:c r="B113" t="str">
        <x:f>'07A_Ppto_Comparado'!K111</x:f>
        <x:v>C.3.1.3</x:v>
      </x:c>
      <x:c r="C113" t="str">
        <x:f>'07A_Ppto_Comparado'!L111</x:f>
        <x:v>Relleno de zanjas con material de obras</x:v>
      </x:c>
      <x:c r="D113" t="str">
        <x:f>'07A_Ppto_Comparado'!M111</x:f>
        <x:v>M3</x:v>
      </x:c>
      <x:c r="E113" s="90" t="n">
        <x:f>'07A_Ppto_Comparado'!N111</x:f>
        <x:v>5</x:v>
      </x:c>
      <x:c r="F113" s="90" t="n">
        <x:f>'07A_Ppto_Comparado'!O111</x:f>
        <x:v>40000</x:v>
      </x:c>
      <x:c r="G113" s="90" t="n">
        <x:f>'07A_Ppto_Comparado'!P111</x:f>
        <x:v>200000</x:v>
      </x:c>
      <x:c r="H113" s="90" t="str">
        <x:f t="shared" si="603"/>
      </x:c>
      <x:c r="I113" s="90" t="str">
        <x:f t="shared" si="604"/>
      </x:c>
      <x:c r="J113" s="90" t="str">
        <x:f t="shared" si="605"/>
      </x:c>
      <x:c r="K113" s="90" t="str">
        <x:f t="shared" si="606"/>
      </x:c>
      <x:c r="L113" s="90" t="str">
        <x:f t="shared" si="607"/>
      </x:c>
      <x:c r="M113" s="90" t="str">
        <x:f t="shared" si="608"/>
      </x:c>
      <x:c r="N113" s="90" t="str">
        <x:f t="shared" si="609"/>
      </x:c>
      <x:c r="O113" s="90" t="str">
        <x:f t="shared" si="610"/>
      </x:c>
      <x:c r="P113" s="90" t="str">
        <x:f t="shared" si="611"/>
      </x:c>
      <x:c r="Q113" s="90" t="str">
        <x:f t="shared" si="612"/>
      </x:c>
      <x:c r="R113" s="90" t="str">
        <x:f t="shared" si="613"/>
      </x:c>
      <x:c r="S113" s="90" t="str">
        <x:f t="shared" si="614"/>
      </x:c>
      <x:c r="T113" s="90" t="str">
        <x:f t="shared" si="615"/>
      </x:c>
      <x:c r="U113" s="90" t="str">
        <x:f t="shared" si="616"/>
      </x:c>
      <x:c r="V113" s="90" t="str">
        <x:f t="shared" si="617"/>
      </x:c>
      <x:c r="W113" s="90" t="str">
        <x:f t="shared" si="618"/>
      </x:c>
      <x:c r="X113" s="90" t="str">
        <x:f t="shared" si="619"/>
      </x:c>
      <x:c r="Y113" s="90" t="str">
        <x:f t="shared" si="620"/>
      </x:c>
      <x:c r="Z113" s="90" t="str">
        <x:f t="shared" si="621"/>
      </x:c>
      <x:c r="AA113" s="90" t="str">
        <x:f t="shared" si="622"/>
      </x:c>
      <x:c r="AB113" s="90" t="str">
        <x:f t="shared" si="623"/>
      </x:c>
      <x:c r="AC113" s="90" t="str">
        <x:f t="shared" si="624"/>
      </x:c>
      <x:c r="AD113" s="90" t="str">
        <x:f t="shared" si="625"/>
      </x:c>
      <x:c r="AE113" s="90" t="str">
        <x:f t="shared" si="626"/>
      </x:c>
      <x:c r="AF113" s="90" t="str">
        <x:f t="shared" si="627"/>
      </x:c>
      <x:c r="AG113" s="90" t="str">
        <x:f t="shared" si="628"/>
      </x:c>
      <x:c r="AH113" s="90" t="str">
        <x:f t="shared" si="629"/>
      </x:c>
      <x:c r="AI113" s="90" t="str">
        <x:f t="shared" si="630"/>
      </x:c>
      <x:c r="AJ113" s="90" t="str">
        <x:f t="shared" si="631"/>
      </x:c>
      <x:c r="AK113" s="90" t="str">
        <x:f t="shared" si="632"/>
      </x:c>
      <x:c r="AL113" s="90" t="str">
        <x:f t="shared" si="633"/>
      </x:c>
      <x:c r="AM113" s="90">
        <x:f t="shared" si="634"/>
        <x:v>14285.714285714286</x:v>
      </x:c>
      <x:c r="AN113" s="90">
        <x:f t="shared" si="635"/>
        <x:v>14285.714285714286</x:v>
      </x:c>
      <x:c r="AO113" s="90">
        <x:f t="shared" si="636"/>
        <x:v>14285.714285714286</x:v>
      </x:c>
      <x:c r="AP113" s="90">
        <x:f t="shared" si="637"/>
        <x:v>14285.714285714286</x:v>
      </x:c>
      <x:c r="AQ113" s="90">
        <x:f t="shared" si="638"/>
        <x:v>14285.714285714286</x:v>
      </x:c>
      <x:c r="AR113" s="90">
        <x:f t="shared" si="639"/>
        <x:v>14285.714285714286</x:v>
      </x:c>
      <x:c r="AS113" s="90">
        <x:f t="shared" si="640"/>
        <x:v>14285.714285714286</x:v>
      </x:c>
      <x:c r="AT113" s="90">
        <x:f t="shared" si="641"/>
        <x:v>14285.714285714286</x:v>
      </x:c>
      <x:c r="AU113" s="90">
        <x:f t="shared" si="642"/>
        <x:v>14285.714285714286</x:v>
      </x:c>
      <x:c r="AV113" s="90">
        <x:f t="shared" si="643"/>
        <x:v>14285.714285714286</x:v>
      </x:c>
      <x:c r="AW113" s="90">
        <x:f t="shared" si="644"/>
        <x:v>14285.714285714286</x:v>
      </x:c>
      <x:c r="AX113" s="90">
        <x:f t="shared" si="645"/>
        <x:v>14285.714285714286</x:v>
      </x:c>
      <x:c r="AY113" s="90">
        <x:f t="shared" si="646"/>
        <x:v>14285.714285714286</x:v>
      </x:c>
      <x:c r="AZ113" s="90">
        <x:f t="shared" si="647"/>
        <x:v>14285.714285714286</x:v>
      </x:c>
      <x:c r="BA113" s="90" t="str">
        <x:f t="shared" si="648"/>
      </x:c>
      <x:c r="BB113" s="90" t="str">
        <x:f t="shared" si="649"/>
      </x:c>
      <x:c r="BC113" s="90" t="str">
        <x:f t="shared" si="650"/>
      </x:c>
      <x:c r="BD113" s="90" t="str">
        <x:f t="shared" si="651"/>
      </x:c>
      <x:c r="BE113" s="90" t="str">
        <x:f t="shared" si="652"/>
      </x:c>
      <x:c r="BF113" s="90" t="str">
        <x:f t="shared" si="653"/>
      </x:c>
      <x:c r="BG113" s="90" t="str">
        <x:f t="shared" si="654"/>
      </x:c>
      <x:c r="BH113" s="90" t="str">
        <x:f t="shared" si="655"/>
      </x:c>
      <x:c r="BI113" s="90" t="str">
        <x:f t="shared" si="656"/>
      </x:c>
      <x:c r="BJ113" s="90" t="str">
        <x:f t="shared" si="657"/>
      </x:c>
      <x:c r="BK113" s="90" t="str">
        <x:f t="shared" si="658"/>
      </x:c>
      <x:c r="BL113" s="90" t="str">
        <x:f t="shared" si="659"/>
      </x:c>
      <x:c r="BM113" s="90" t="str">
        <x:f t="shared" si="660"/>
      </x:c>
      <x:c r="BN113" s="90" t="str">
        <x:f t="shared" si="661"/>
      </x:c>
      <x:c r="BO113" s="90" t="str">
        <x:f t="shared" si="662"/>
      </x:c>
      <x:c r="BP113" s="90" t="str">
        <x:f t="shared" si="663"/>
      </x:c>
      <x:c r="BQ113" s="90" t="str">
        <x:f t="shared" si="664"/>
      </x:c>
      <x:c r="BR113" s="90" t="str">
        <x:f t="shared" si="665"/>
      </x:c>
      <x:c r="BS113" s="90" t="str">
        <x:f t="shared" si="666"/>
      </x:c>
      <x:c r="BT113" s="90" t="str">
        <x:f t="shared" si="667"/>
      </x:c>
      <x:c r="BU113" s="90" t="str">
        <x:f t="shared" si="668"/>
      </x:c>
      <x:c r="BV113" s="90" t="str">
        <x:f t="shared" si="669"/>
      </x:c>
      <x:c r="BW113" s="90" t="str">
        <x:f t="shared" si="670"/>
      </x:c>
      <x:c r="BX113" s="90" t="str">
        <x:f t="shared" si="671"/>
      </x:c>
      <x:c r="BY113" s="90" t="str">
        <x:f t="shared" si="672"/>
      </x:c>
      <x:c r="BZ113" s="90" t="str">
        <x:f t="shared" si="673"/>
      </x:c>
      <x:c r="CA113" s="90" t="str">
        <x:f t="shared" si="674"/>
      </x:c>
      <x:c r="CB113" s="90" t="str">
        <x:f t="shared" si="675"/>
      </x:c>
      <x:c r="CC113" s="90" t="str">
        <x:f t="shared" si="676"/>
      </x:c>
      <x:c r="CD113" s="90" t="str">
        <x:f t="shared" si="677"/>
      </x:c>
      <x:c r="CE113" s="90" t="str">
        <x:f t="shared" si="678"/>
      </x:c>
      <x:c r="CF113" s="90" t="str">
        <x:f t="shared" si="679"/>
      </x:c>
      <x:c r="CG113" s="90" t="str">
        <x:f t="shared" si="680"/>
      </x:c>
      <x:c r="CH113" s="90" t="str">
        <x:f t="shared" si="681"/>
      </x:c>
      <x:c r="CI113" s="90" t="str">
        <x:f t="shared" si="682"/>
      </x:c>
      <x:c r="CJ113" s="90" t="str">
        <x:f t="shared" si="683"/>
      </x:c>
      <x:c r="CK113" s="90" t="str">
        <x:f t="shared" si="684"/>
      </x:c>
      <x:c r="CL113" s="90" t="str">
        <x:f t="shared" si="685"/>
      </x:c>
      <x:c r="CM113" s="90" t="str">
        <x:f t="shared" si="686"/>
      </x:c>
      <x:c r="CN113" s="90" t="str">
        <x:f t="shared" si="687"/>
      </x:c>
      <x:c r="CO113" s="90" t="str">
        <x:f t="shared" si="688"/>
      </x:c>
      <x:c r="CP113" s="90" t="str">
        <x:f t="shared" si="689"/>
      </x:c>
      <x:c r="CQ113" s="90" t="str">
        <x:f t="shared" si="690"/>
      </x:c>
      <x:c r="CR113" s="90" t="str">
        <x:f t="shared" si="691"/>
      </x:c>
      <x:c r="CS113" s="90" t="str">
        <x:f t="shared" si="692"/>
      </x:c>
      <x:c r="CT113" s="90" t="str">
        <x:f t="shared" si="693"/>
      </x:c>
      <x:c r="CU113" s="90" t="str">
        <x:f t="shared" si="694"/>
      </x:c>
      <x:c r="CV113" s="90" t="str">
        <x:f t="shared" si="695"/>
      </x:c>
      <x:c r="CW113" s="90" t="str">
        <x:f t="shared" si="696"/>
      </x:c>
      <x:c r="CX113" s="90" t="str">
        <x:f t="shared" si="697"/>
      </x:c>
      <x:c r="CY113" s="90" t="str">
        <x:f t="shared" si="698"/>
      </x:c>
      <x:c r="CZ113" s="90" t="str">
        <x:f t="shared" si="699"/>
      </x:c>
      <x:c r="DA113" s="90" t="str">
        <x:f t="shared" si="700"/>
      </x:c>
      <x:c r="DB113" s="90" t="str">
        <x:f t="shared" si="701"/>
      </x:c>
      <x:c r="DC113" s="90" t="str">
        <x:f t="shared" si="702"/>
      </x:c>
      <x:c r="DD113" s="90" t="str">
        <x:f t="shared" si="703"/>
      </x:c>
      <x:c r="DE113" s="90" t="str">
        <x:f t="shared" si="704"/>
      </x:c>
      <x:c r="DF113" s="90" t="str">
        <x:f t="shared" si="705"/>
      </x:c>
      <x:c r="DG113" s="90" t="str">
        <x:f t="shared" si="706"/>
      </x:c>
      <x:c r="DH113" s="90" t="str">
        <x:f t="shared" si="707"/>
      </x:c>
      <x:c r="DI113" s="90" t="str">
        <x:f t="shared" si="708"/>
      </x:c>
      <x:c r="DJ113" s="90" t="str">
        <x:f t="shared" si="709"/>
      </x:c>
      <x:c r="DK113" s="90" t="str">
        <x:f t="shared" si="710"/>
      </x:c>
      <x:c r="DL113" s="90" t="str">
        <x:f t="shared" si="711"/>
      </x:c>
      <x:c r="DM113" s="90" t="str">
        <x:f t="shared" si="712"/>
      </x:c>
      <x:c r="DN113" s="90" t="str">
        <x:f t="shared" si="713"/>
      </x:c>
      <x:c r="DO113" s="90" t="str">
        <x:f t="shared" si="714"/>
      </x:c>
      <x:c r="DP113" s="90" t="str">
        <x:f t="shared" si="715"/>
      </x:c>
      <x:c r="DQ113" s="90" t="str">
        <x:f t="shared" si="716"/>
      </x:c>
      <x:c r="DR113" s="90" t="str">
        <x:f t="shared" si="717"/>
      </x:c>
      <x:c r="DS113" s="90" t="str">
        <x:f t="shared" si="718"/>
      </x:c>
      <x:c r="DT113" s="90" t="str">
        <x:f t="shared" si="719"/>
      </x:c>
      <x:c r="DU113" s="90" t="str">
        <x:f t="shared" si="720"/>
      </x:c>
      <x:c r="DV113" s="90" t="str">
        <x:f t="shared" si="721"/>
      </x:c>
      <x:c r="DW113" s="90" t="str">
        <x:f t="shared" si="722"/>
      </x:c>
      <x:c r="DX113" s="90" t="str">
        <x:f t="shared" si="723"/>
      </x:c>
      <x:c r="DY113" s="90" t="str">
        <x:f t="shared" si="724"/>
      </x:c>
      <x:c r="DZ113" s="90" t="str">
        <x:f t="shared" si="725"/>
      </x:c>
      <x:c r="EA113" s="90" t="str">
        <x:f t="shared" si="726"/>
      </x:c>
      <x:c r="EB113" s="90" t="str">
        <x:f t="shared" si="727"/>
      </x:c>
      <x:c r="EC113" s="90" t="str">
        <x:f t="shared" si="728"/>
      </x:c>
      <x:c r="ED113" s="90" t="str">
        <x:f t="shared" si="729"/>
      </x:c>
      <x:c r="EE113" s="90" t="str">
        <x:f t="shared" si="730"/>
      </x:c>
      <x:c r="EF113" s="90" t="str">
        <x:f t="shared" si="731"/>
      </x:c>
      <x:c r="EG113" s="90" t="str">
        <x:f t="shared" si="732"/>
      </x:c>
      <x:c r="EH113" s="90" t="str">
        <x:f t="shared" si="733"/>
      </x:c>
      <x:c r="EI113" s="90" t="str">
        <x:f t="shared" si="734"/>
      </x:c>
      <x:c r="EJ113" s="90" t="str">
        <x:f t="shared" si="735"/>
      </x:c>
      <x:c r="EK113" s="90" t="str">
        <x:f t="shared" si="736"/>
      </x:c>
      <x:c r="EL113" s="90" t="str">
        <x:f t="shared" si="737"/>
      </x:c>
      <x:c r="EM113" s="90" t="str">
        <x:f t="shared" si="738"/>
      </x:c>
      <x:c r="EN113" s="90" t="str">
        <x:f t="shared" si="739"/>
      </x:c>
      <x:c r="EO113" s="90" t="str">
        <x:f t="shared" si="740"/>
      </x:c>
      <x:c r="EP113" s="90" t="str">
        <x:f t="shared" si="741"/>
      </x:c>
      <x:c r="EQ113" s="90" t="str">
        <x:f t="shared" si="742"/>
      </x:c>
      <x:c r="ER113" s="90" t="str">
        <x:f t="shared" si="743"/>
      </x:c>
      <x:c r="ES113" s="90" t="str">
        <x:f t="shared" si="744"/>
      </x:c>
      <x:c r="ET113" s="90" t="str">
        <x:f t="shared" si="745"/>
      </x:c>
      <x:c r="EU113" s="90" t="str">
        <x:f t="shared" si="746"/>
      </x:c>
      <x:c r="EV113" s="90" t="str">
        <x:f t="shared" si="747"/>
      </x:c>
      <x:c r="EW113" s="90" t="str">
        <x:f t="shared" si="748"/>
      </x:c>
      <x:c r="EX113" s="90" t="str">
        <x:f t="shared" si="749"/>
      </x:c>
      <x:c r="EY113" s="90" t="str">
        <x:f t="shared" si="750"/>
      </x:c>
      <x:c r="EZ113" s="90" t="str">
        <x:f t="shared" si="751"/>
      </x:c>
      <x:c r="FA113" s="90" t="str">
        <x:f t="shared" si="752"/>
      </x:c>
      <x:c r="FB113" t="n">
        <x:f>'07_Presupuesto'!J108-'14_Parametros'!$B$5+1</x:f>
        <x:v>32</x:v>
      </x:c>
      <x:c r="FC113" t="n">
        <x:f>'07_Presupuesto'!K108-'14_Parametros'!$B$5+1</x:f>
        <x:v>45</x:v>
      </x:c>
      <x:c r="FD113">
        <x:f t="shared" si="753"/>
        <x:v>14</x:v>
      </x:c>
    </x:row>
    <x:row r="114" ht="21" customHeight="1">
      <x:c r="B114" s="109" t="str">
        <x:f>'07A_Ppto_Comparado'!K112</x:f>
        <x:v>C.3.2.1/a)</x:v>
      </x:c>
      <x:c r="C114" s="109" t="str">
        <x:f>'07A_Ppto_Comparado'!L112</x:f>
        <x:v>Tuberia PVC Sanitario Gris, D=40mm</x:v>
      </x:c>
      <x:c r="D114" s="109" t="str">
        <x:f>'07A_Ppto_Comparado'!M112</x:f>
        <x:v>ML</x:v>
      </x:c>
      <x:c r="E114" s="110" t="n">
        <x:f>'07A_Ppto_Comparado'!N112</x:f>
        <x:v>6</x:v>
      </x:c>
      <x:c r="F114" s="110" t="n">
        <x:f>'07A_Ppto_Comparado'!O112</x:f>
        <x:v>6000</x:v>
      </x:c>
      <x:c r="G114" s="110" t="n">
        <x:f>'07A_Ppto_Comparado'!P112</x:f>
        <x:v>36000</x:v>
      </x:c>
      <x:c r="H114" s="110" t="str">
        <x:f t="shared" si="603"/>
      </x:c>
      <x:c r="I114" s="110" t="str">
        <x:f t="shared" si="604"/>
      </x:c>
      <x:c r="J114" s="110" t="str">
        <x:f t="shared" si="605"/>
      </x:c>
      <x:c r="K114" s="110" t="str">
        <x:f t="shared" si="606"/>
      </x:c>
      <x:c r="L114" s="110" t="str">
        <x:f t="shared" si="607"/>
      </x:c>
      <x:c r="M114" s="110" t="str">
        <x:f t="shared" si="608"/>
      </x:c>
      <x:c r="N114" s="110" t="str">
        <x:f t="shared" si="609"/>
      </x:c>
      <x:c r="O114" s="110" t="str">
        <x:f t="shared" si="610"/>
      </x:c>
      <x:c r="P114" s="110" t="str">
        <x:f t="shared" si="611"/>
      </x:c>
      <x:c r="Q114" s="110" t="str">
        <x:f t="shared" si="612"/>
      </x:c>
      <x:c r="R114" s="110" t="str">
        <x:f t="shared" si="613"/>
      </x:c>
      <x:c r="S114" s="110" t="str">
        <x:f t="shared" si="614"/>
      </x:c>
      <x:c r="T114" s="110" t="str">
        <x:f t="shared" si="615"/>
      </x:c>
      <x:c r="U114" s="110" t="str">
        <x:f t="shared" si="616"/>
      </x:c>
      <x:c r="V114" s="110" t="str">
        <x:f t="shared" si="617"/>
      </x:c>
      <x:c r="W114" s="110" t="str">
        <x:f t="shared" si="618"/>
      </x:c>
      <x:c r="X114" s="110" t="str">
        <x:f t="shared" si="619"/>
      </x:c>
      <x:c r="Y114" s="110" t="str">
        <x:f t="shared" si="620"/>
      </x:c>
      <x:c r="Z114" s="110" t="str">
        <x:f t="shared" si="621"/>
      </x:c>
      <x:c r="AA114" s="110" t="str">
        <x:f t="shared" si="622"/>
      </x:c>
      <x:c r="AB114" s="110" t="str">
        <x:f t="shared" si="623"/>
      </x:c>
      <x:c r="AC114" s="110" t="str">
        <x:f t="shared" si="624"/>
      </x:c>
      <x:c r="AD114" s="110" t="str">
        <x:f t="shared" si="625"/>
      </x:c>
      <x:c r="AE114" s="110" t="str">
        <x:f t="shared" si="626"/>
      </x:c>
      <x:c r="AF114" s="110" t="str">
        <x:f t="shared" si="627"/>
      </x:c>
      <x:c r="AG114" s="110" t="str">
        <x:f t="shared" si="628"/>
      </x:c>
      <x:c r="AH114" s="110" t="str">
        <x:f t="shared" si="629"/>
      </x:c>
      <x:c r="AI114" s="110" t="str">
        <x:f t="shared" si="630"/>
      </x:c>
      <x:c r="AJ114" s="110" t="str">
        <x:f t="shared" si="631"/>
      </x:c>
      <x:c r="AK114" s="110" t="str">
        <x:f t="shared" si="632"/>
      </x:c>
      <x:c r="AL114" s="110" t="str">
        <x:f t="shared" si="633"/>
      </x:c>
      <x:c r="AM114" s="110">
        <x:f t="shared" si="634"/>
        <x:v>2571.4285714285716</x:v>
      </x:c>
      <x:c r="AN114" s="110">
        <x:f t="shared" si="635"/>
        <x:v>2571.4285714285716</x:v>
      </x:c>
      <x:c r="AO114" s="110">
        <x:f t="shared" si="636"/>
        <x:v>2571.4285714285716</x:v>
      </x:c>
      <x:c r="AP114" s="110">
        <x:f t="shared" si="637"/>
        <x:v>2571.4285714285716</x:v>
      </x:c>
      <x:c r="AQ114" s="110">
        <x:f t="shared" si="638"/>
        <x:v>2571.4285714285716</x:v>
      </x:c>
      <x:c r="AR114" s="110">
        <x:f t="shared" si="639"/>
        <x:v>2571.4285714285716</x:v>
      </x:c>
      <x:c r="AS114" s="110">
        <x:f t="shared" si="640"/>
        <x:v>2571.4285714285716</x:v>
      </x:c>
      <x:c r="AT114" s="110">
        <x:f t="shared" si="641"/>
        <x:v>2571.4285714285716</x:v>
      </x:c>
      <x:c r="AU114" s="110">
        <x:f t="shared" si="642"/>
        <x:v>2571.4285714285716</x:v>
      </x:c>
      <x:c r="AV114" s="110">
        <x:f t="shared" si="643"/>
        <x:v>2571.4285714285716</x:v>
      </x:c>
      <x:c r="AW114" s="110">
        <x:f t="shared" si="644"/>
        <x:v>2571.4285714285716</x:v>
      </x:c>
      <x:c r="AX114" s="110">
        <x:f t="shared" si="645"/>
        <x:v>2571.4285714285716</x:v>
      </x:c>
      <x:c r="AY114" s="110">
        <x:f t="shared" si="646"/>
        <x:v>2571.4285714285716</x:v>
      </x:c>
      <x:c r="AZ114" s="110">
        <x:f t="shared" si="647"/>
        <x:v>2571.4285714285716</x:v>
      </x:c>
      <x:c r="BA114" s="110" t="str">
        <x:f t="shared" si="648"/>
      </x:c>
      <x:c r="BB114" s="110" t="str">
        <x:f t="shared" si="649"/>
      </x:c>
      <x:c r="BC114" s="110" t="str">
        <x:f t="shared" si="650"/>
      </x:c>
      <x:c r="BD114" s="110" t="str">
        <x:f t="shared" si="651"/>
      </x:c>
      <x:c r="BE114" s="110" t="str">
        <x:f t="shared" si="652"/>
      </x:c>
      <x:c r="BF114" s="110" t="str">
        <x:f t="shared" si="653"/>
      </x:c>
      <x:c r="BG114" s="110" t="str">
        <x:f t="shared" si="654"/>
      </x:c>
      <x:c r="BH114" s="110" t="str">
        <x:f t="shared" si="655"/>
      </x:c>
      <x:c r="BI114" s="110" t="str">
        <x:f t="shared" si="656"/>
      </x:c>
      <x:c r="BJ114" s="110" t="str">
        <x:f t="shared" si="657"/>
      </x:c>
      <x:c r="BK114" s="110" t="str">
        <x:f t="shared" si="658"/>
      </x:c>
      <x:c r="BL114" s="110" t="str">
        <x:f t="shared" si="659"/>
      </x:c>
      <x:c r="BM114" s="110" t="str">
        <x:f t="shared" si="660"/>
      </x:c>
      <x:c r="BN114" s="110" t="str">
        <x:f t="shared" si="661"/>
      </x:c>
      <x:c r="BO114" s="110" t="str">
        <x:f t="shared" si="662"/>
      </x:c>
      <x:c r="BP114" s="110" t="str">
        <x:f t="shared" si="663"/>
      </x:c>
      <x:c r="BQ114" s="110" t="str">
        <x:f t="shared" si="664"/>
      </x:c>
      <x:c r="BR114" s="110" t="str">
        <x:f t="shared" si="665"/>
      </x:c>
      <x:c r="BS114" s="110" t="str">
        <x:f t="shared" si="666"/>
      </x:c>
      <x:c r="BT114" s="110" t="str">
        <x:f t="shared" si="667"/>
      </x:c>
      <x:c r="BU114" s="110" t="str">
        <x:f t="shared" si="668"/>
      </x:c>
      <x:c r="BV114" s="110" t="str">
        <x:f t="shared" si="669"/>
      </x:c>
      <x:c r="BW114" s="110" t="str">
        <x:f t="shared" si="670"/>
      </x:c>
      <x:c r="BX114" s="110" t="str">
        <x:f t="shared" si="671"/>
      </x:c>
      <x:c r="BY114" s="110" t="str">
        <x:f t="shared" si="672"/>
      </x:c>
      <x:c r="BZ114" s="110" t="str">
        <x:f t="shared" si="673"/>
      </x:c>
      <x:c r="CA114" s="110" t="str">
        <x:f t="shared" si="674"/>
      </x:c>
      <x:c r="CB114" s="110" t="str">
        <x:f t="shared" si="675"/>
      </x:c>
      <x:c r="CC114" s="110" t="str">
        <x:f t="shared" si="676"/>
      </x:c>
      <x:c r="CD114" s="110" t="str">
        <x:f t="shared" si="677"/>
      </x:c>
      <x:c r="CE114" s="110" t="str">
        <x:f t="shared" si="678"/>
      </x:c>
      <x:c r="CF114" s="110" t="str">
        <x:f t="shared" si="679"/>
      </x:c>
      <x:c r="CG114" s="110" t="str">
        <x:f t="shared" si="680"/>
      </x:c>
      <x:c r="CH114" s="110" t="str">
        <x:f t="shared" si="681"/>
      </x:c>
      <x:c r="CI114" s="110" t="str">
        <x:f t="shared" si="682"/>
      </x:c>
      <x:c r="CJ114" s="110" t="str">
        <x:f t="shared" si="683"/>
      </x:c>
      <x:c r="CK114" s="110" t="str">
        <x:f t="shared" si="684"/>
      </x:c>
      <x:c r="CL114" s="110" t="str">
        <x:f t="shared" si="685"/>
      </x:c>
      <x:c r="CM114" s="110" t="str">
        <x:f t="shared" si="686"/>
      </x:c>
      <x:c r="CN114" s="110" t="str">
        <x:f t="shared" si="687"/>
      </x:c>
      <x:c r="CO114" s="110" t="str">
        <x:f t="shared" si="688"/>
      </x:c>
      <x:c r="CP114" s="110" t="str">
        <x:f t="shared" si="689"/>
      </x:c>
      <x:c r="CQ114" s="110" t="str">
        <x:f t="shared" si="690"/>
      </x:c>
      <x:c r="CR114" s="110" t="str">
        <x:f t="shared" si="691"/>
      </x:c>
      <x:c r="CS114" s="110" t="str">
        <x:f t="shared" si="692"/>
      </x:c>
      <x:c r="CT114" s="110" t="str">
        <x:f t="shared" si="693"/>
      </x:c>
      <x:c r="CU114" s="110" t="str">
        <x:f t="shared" si="694"/>
      </x:c>
      <x:c r="CV114" s="110" t="str">
        <x:f t="shared" si="695"/>
      </x:c>
      <x:c r="CW114" s="110" t="str">
        <x:f t="shared" si="696"/>
      </x:c>
      <x:c r="CX114" s="110" t="str">
        <x:f t="shared" si="697"/>
      </x:c>
      <x:c r="CY114" s="110" t="str">
        <x:f t="shared" si="698"/>
      </x:c>
      <x:c r="CZ114" s="110" t="str">
        <x:f t="shared" si="699"/>
      </x:c>
      <x:c r="DA114" s="110" t="str">
        <x:f t="shared" si="700"/>
      </x:c>
      <x:c r="DB114" s="110" t="str">
        <x:f t="shared" si="701"/>
      </x:c>
      <x:c r="DC114" s="110" t="str">
        <x:f t="shared" si="702"/>
      </x:c>
      <x:c r="DD114" s="110" t="str">
        <x:f t="shared" si="703"/>
      </x:c>
      <x:c r="DE114" s="110" t="str">
        <x:f t="shared" si="704"/>
      </x:c>
      <x:c r="DF114" s="110" t="str">
        <x:f t="shared" si="705"/>
      </x:c>
      <x:c r="DG114" s="110" t="str">
        <x:f t="shared" si="706"/>
      </x:c>
      <x:c r="DH114" s="110" t="str">
        <x:f t="shared" si="707"/>
      </x:c>
      <x:c r="DI114" s="110" t="str">
        <x:f t="shared" si="708"/>
      </x:c>
      <x:c r="DJ114" s="110" t="str">
        <x:f t="shared" si="709"/>
      </x:c>
      <x:c r="DK114" s="110" t="str">
        <x:f t="shared" si="710"/>
      </x:c>
      <x:c r="DL114" s="110" t="str">
        <x:f t="shared" si="711"/>
      </x:c>
      <x:c r="DM114" s="110" t="str">
        <x:f t="shared" si="712"/>
      </x:c>
      <x:c r="DN114" s="110" t="str">
        <x:f t="shared" si="713"/>
      </x:c>
      <x:c r="DO114" s="110" t="str">
        <x:f t="shared" si="714"/>
      </x:c>
      <x:c r="DP114" s="110" t="str">
        <x:f t="shared" si="715"/>
      </x:c>
      <x:c r="DQ114" s="110" t="str">
        <x:f t="shared" si="716"/>
      </x:c>
      <x:c r="DR114" s="110" t="str">
        <x:f t="shared" si="717"/>
      </x:c>
      <x:c r="DS114" s="110" t="str">
        <x:f t="shared" si="718"/>
      </x:c>
      <x:c r="DT114" s="110" t="str">
        <x:f t="shared" si="719"/>
      </x:c>
      <x:c r="DU114" s="110" t="str">
        <x:f t="shared" si="720"/>
      </x:c>
      <x:c r="DV114" s="110" t="str">
        <x:f t="shared" si="721"/>
      </x:c>
      <x:c r="DW114" s="110" t="str">
        <x:f t="shared" si="722"/>
      </x:c>
      <x:c r="DX114" s="110" t="str">
        <x:f t="shared" si="723"/>
      </x:c>
      <x:c r="DY114" s="110" t="str">
        <x:f t="shared" si="724"/>
      </x:c>
      <x:c r="DZ114" s="110" t="str">
        <x:f t="shared" si="725"/>
      </x:c>
      <x:c r="EA114" s="110" t="str">
        <x:f t="shared" si="726"/>
      </x:c>
      <x:c r="EB114" s="110" t="str">
        <x:f t="shared" si="727"/>
      </x:c>
      <x:c r="EC114" s="110" t="str">
        <x:f t="shared" si="728"/>
      </x:c>
      <x:c r="ED114" s="110" t="str">
        <x:f t="shared" si="729"/>
      </x:c>
      <x:c r="EE114" s="110" t="str">
        <x:f t="shared" si="730"/>
      </x:c>
      <x:c r="EF114" s="110" t="str">
        <x:f t="shared" si="731"/>
      </x:c>
      <x:c r="EG114" s="110" t="str">
        <x:f t="shared" si="732"/>
      </x:c>
      <x:c r="EH114" s="110" t="str">
        <x:f t="shared" si="733"/>
      </x:c>
      <x:c r="EI114" s="110" t="str">
        <x:f t="shared" si="734"/>
      </x:c>
      <x:c r="EJ114" s="110" t="str">
        <x:f t="shared" si="735"/>
      </x:c>
      <x:c r="EK114" s="110" t="str">
        <x:f t="shared" si="736"/>
      </x:c>
      <x:c r="EL114" s="110" t="str">
        <x:f t="shared" si="737"/>
      </x:c>
      <x:c r="EM114" s="110" t="str">
        <x:f t="shared" si="738"/>
      </x:c>
      <x:c r="EN114" s="110" t="str">
        <x:f t="shared" si="739"/>
      </x:c>
      <x:c r="EO114" s="110" t="str">
        <x:f t="shared" si="740"/>
      </x:c>
      <x:c r="EP114" s="110" t="str">
        <x:f t="shared" si="741"/>
      </x:c>
      <x:c r="EQ114" s="110" t="str">
        <x:f t="shared" si="742"/>
      </x:c>
      <x:c r="ER114" s="110" t="str">
        <x:f t="shared" si="743"/>
      </x:c>
      <x:c r="ES114" s="110" t="str">
        <x:f t="shared" si="744"/>
      </x:c>
      <x:c r="ET114" s="110" t="str">
        <x:f t="shared" si="745"/>
      </x:c>
      <x:c r="EU114" s="110" t="str">
        <x:f t="shared" si="746"/>
      </x:c>
      <x:c r="EV114" s="110" t="str">
        <x:f t="shared" si="747"/>
      </x:c>
      <x:c r="EW114" s="110" t="str">
        <x:f t="shared" si="748"/>
      </x:c>
      <x:c r="EX114" s="110" t="str">
        <x:f t="shared" si="749"/>
      </x:c>
      <x:c r="EY114" s="110" t="str">
        <x:f t="shared" si="750"/>
      </x:c>
      <x:c r="EZ114" s="110" t="str">
        <x:f t="shared" si="751"/>
      </x:c>
      <x:c r="FA114" s="110" t="str">
        <x:f t="shared" si="752"/>
      </x:c>
      <x:c r="FB114" t="n">
        <x:f>'07_Presupuesto'!J109-'14_Parametros'!$B$5+1</x:f>
        <x:v>32</x:v>
      </x:c>
      <x:c r="FC114" t="n">
        <x:f>'07_Presupuesto'!K109-'14_Parametros'!$B$5+1</x:f>
        <x:v>45</x:v>
      </x:c>
      <x:c r="FD114">
        <x:f t="shared" si="753"/>
        <x:v>14</x:v>
      </x:c>
    </x:row>
    <x:row r="115" ht="21" customHeight="1">
      <x:c r="B115" t="str">
        <x:f>'07A_Ppto_Comparado'!K113</x:f>
        <x:v>C.3.2.1/b)</x:v>
      </x:c>
      <x:c r="C115" t="str">
        <x:f>'07A_Ppto_Comparado'!L113</x:f>
        <x:v>Tuberia PVC Sanitario Gris, D=75mm</x:v>
      </x:c>
      <x:c r="D115" t="str">
        <x:f>'07A_Ppto_Comparado'!M113</x:f>
        <x:v>ML</x:v>
      </x:c>
      <x:c r="E115" s="90" t="n">
        <x:f>'07A_Ppto_Comparado'!N113</x:f>
        <x:v>18</x:v>
      </x:c>
      <x:c r="F115" s="90" t="n">
        <x:f>'07A_Ppto_Comparado'!O113</x:f>
        <x:v>8124.999999999999</x:v>
      </x:c>
      <x:c r="G115" s="90" t="n">
        <x:f>'07A_Ppto_Comparado'!P113</x:f>
        <x:v>146249.99999999997</x:v>
      </x:c>
      <x:c r="H115" s="90" t="str">
        <x:f t="shared" si="603"/>
      </x:c>
      <x:c r="I115" s="90" t="str">
        <x:f t="shared" si="604"/>
      </x:c>
      <x:c r="J115" s="90" t="str">
        <x:f t="shared" si="605"/>
      </x:c>
      <x:c r="K115" s="90" t="str">
        <x:f t="shared" si="606"/>
      </x:c>
      <x:c r="L115" s="90" t="str">
        <x:f t="shared" si="607"/>
      </x:c>
      <x:c r="M115" s="90" t="str">
        <x:f t="shared" si="608"/>
      </x:c>
      <x:c r="N115" s="90" t="str">
        <x:f t="shared" si="609"/>
      </x:c>
      <x:c r="O115" s="90" t="str">
        <x:f t="shared" si="610"/>
      </x:c>
      <x:c r="P115" s="90" t="str">
        <x:f t="shared" si="611"/>
      </x:c>
      <x:c r="Q115" s="90" t="str">
        <x:f t="shared" si="612"/>
      </x:c>
      <x:c r="R115" s="90" t="str">
        <x:f t="shared" si="613"/>
      </x:c>
      <x:c r="S115" s="90" t="str">
        <x:f t="shared" si="614"/>
      </x:c>
      <x:c r="T115" s="90" t="str">
        <x:f t="shared" si="615"/>
      </x:c>
      <x:c r="U115" s="90" t="str">
        <x:f t="shared" si="616"/>
      </x:c>
      <x:c r="V115" s="90" t="str">
        <x:f t="shared" si="617"/>
      </x:c>
      <x:c r="W115" s="90" t="str">
        <x:f t="shared" si="618"/>
      </x:c>
      <x:c r="X115" s="90" t="str">
        <x:f t="shared" si="619"/>
      </x:c>
      <x:c r="Y115" s="90" t="str">
        <x:f t="shared" si="620"/>
      </x:c>
      <x:c r="Z115" s="90" t="str">
        <x:f t="shared" si="621"/>
      </x:c>
      <x:c r="AA115" s="90" t="str">
        <x:f t="shared" si="622"/>
      </x:c>
      <x:c r="AB115" s="90" t="str">
        <x:f t="shared" si="623"/>
      </x:c>
      <x:c r="AC115" s="90" t="str">
        <x:f t="shared" si="624"/>
      </x:c>
      <x:c r="AD115" s="90" t="str">
        <x:f t="shared" si="625"/>
      </x:c>
      <x:c r="AE115" s="90" t="str">
        <x:f t="shared" si="626"/>
      </x:c>
      <x:c r="AF115" s="90" t="str">
        <x:f t="shared" si="627"/>
      </x:c>
      <x:c r="AG115" s="90" t="str">
        <x:f t="shared" si="628"/>
      </x:c>
      <x:c r="AH115" s="90" t="str">
        <x:f t="shared" si="629"/>
      </x:c>
      <x:c r="AI115" s="90" t="str">
        <x:f t="shared" si="630"/>
      </x:c>
      <x:c r="AJ115" s="90" t="str">
        <x:f t="shared" si="631"/>
      </x:c>
      <x:c r="AK115" s="90" t="str">
        <x:f t="shared" si="632"/>
      </x:c>
      <x:c r="AL115" s="90" t="str">
        <x:f t="shared" si="633"/>
      </x:c>
      <x:c r="AM115" s="90">
        <x:f t="shared" si="634"/>
        <x:v>10446.428571428569</x:v>
      </x:c>
      <x:c r="AN115" s="90">
        <x:f t="shared" si="635"/>
        <x:v>10446.428571428569</x:v>
      </x:c>
      <x:c r="AO115" s="90">
        <x:f t="shared" si="636"/>
        <x:v>10446.428571428569</x:v>
      </x:c>
      <x:c r="AP115" s="90">
        <x:f t="shared" si="637"/>
        <x:v>10446.428571428569</x:v>
      </x:c>
      <x:c r="AQ115" s="90">
        <x:f t="shared" si="638"/>
        <x:v>10446.428571428569</x:v>
      </x:c>
      <x:c r="AR115" s="90">
        <x:f t="shared" si="639"/>
        <x:v>10446.428571428569</x:v>
      </x:c>
      <x:c r="AS115" s="90">
        <x:f t="shared" si="640"/>
        <x:v>10446.428571428569</x:v>
      </x:c>
      <x:c r="AT115" s="90">
        <x:f t="shared" si="641"/>
        <x:v>10446.428571428569</x:v>
      </x:c>
      <x:c r="AU115" s="90">
        <x:f t="shared" si="642"/>
        <x:v>10446.428571428569</x:v>
      </x:c>
      <x:c r="AV115" s="90">
        <x:f t="shared" si="643"/>
        <x:v>10446.428571428569</x:v>
      </x:c>
      <x:c r="AW115" s="90">
        <x:f t="shared" si="644"/>
        <x:v>10446.428571428569</x:v>
      </x:c>
      <x:c r="AX115" s="90">
        <x:f t="shared" si="645"/>
        <x:v>10446.428571428569</x:v>
      </x:c>
      <x:c r="AY115" s="90">
        <x:f t="shared" si="646"/>
        <x:v>10446.428571428569</x:v>
      </x:c>
      <x:c r="AZ115" s="90">
        <x:f t="shared" si="647"/>
        <x:v>10446.428571428569</x:v>
      </x:c>
      <x:c r="BA115" s="90" t="str">
        <x:f t="shared" si="648"/>
      </x:c>
      <x:c r="BB115" s="90" t="str">
        <x:f t="shared" si="649"/>
      </x:c>
      <x:c r="BC115" s="90" t="str">
        <x:f t="shared" si="650"/>
      </x:c>
      <x:c r="BD115" s="90" t="str">
        <x:f t="shared" si="651"/>
      </x:c>
      <x:c r="BE115" s="90" t="str">
        <x:f t="shared" si="652"/>
      </x:c>
      <x:c r="BF115" s="90" t="str">
        <x:f t="shared" si="653"/>
      </x:c>
      <x:c r="BG115" s="90" t="str">
        <x:f t="shared" si="654"/>
      </x:c>
      <x:c r="BH115" s="90" t="str">
        <x:f t="shared" si="655"/>
      </x:c>
      <x:c r="BI115" s="90" t="str">
        <x:f t="shared" si="656"/>
      </x:c>
      <x:c r="BJ115" s="90" t="str">
        <x:f t="shared" si="657"/>
      </x:c>
      <x:c r="BK115" s="90" t="str">
        <x:f t="shared" si="658"/>
      </x:c>
      <x:c r="BL115" s="90" t="str">
        <x:f t="shared" si="659"/>
      </x:c>
      <x:c r="BM115" s="90" t="str">
        <x:f t="shared" si="660"/>
      </x:c>
      <x:c r="BN115" s="90" t="str">
        <x:f t="shared" si="661"/>
      </x:c>
      <x:c r="BO115" s="90" t="str">
        <x:f t="shared" si="662"/>
      </x:c>
      <x:c r="BP115" s="90" t="str">
        <x:f t="shared" si="663"/>
      </x:c>
      <x:c r="BQ115" s="90" t="str">
        <x:f t="shared" si="664"/>
      </x:c>
      <x:c r="BR115" s="90" t="str">
        <x:f t="shared" si="665"/>
      </x:c>
      <x:c r="BS115" s="90" t="str">
        <x:f t="shared" si="666"/>
      </x:c>
      <x:c r="BT115" s="90" t="str">
        <x:f t="shared" si="667"/>
      </x:c>
      <x:c r="BU115" s="90" t="str">
        <x:f t="shared" si="668"/>
      </x:c>
      <x:c r="BV115" s="90" t="str">
        <x:f t="shared" si="669"/>
      </x:c>
      <x:c r="BW115" s="90" t="str">
        <x:f t="shared" si="670"/>
      </x:c>
      <x:c r="BX115" s="90" t="str">
        <x:f t="shared" si="671"/>
      </x:c>
      <x:c r="BY115" s="90" t="str">
        <x:f t="shared" si="672"/>
      </x:c>
      <x:c r="BZ115" s="90" t="str">
        <x:f t="shared" si="673"/>
      </x:c>
      <x:c r="CA115" s="90" t="str">
        <x:f t="shared" si="674"/>
      </x:c>
      <x:c r="CB115" s="90" t="str">
        <x:f t="shared" si="675"/>
      </x:c>
      <x:c r="CC115" s="90" t="str">
        <x:f t="shared" si="676"/>
      </x:c>
      <x:c r="CD115" s="90" t="str">
        <x:f t="shared" si="677"/>
      </x:c>
      <x:c r="CE115" s="90" t="str">
        <x:f t="shared" si="678"/>
      </x:c>
      <x:c r="CF115" s="90" t="str">
        <x:f t="shared" si="679"/>
      </x:c>
      <x:c r="CG115" s="90" t="str">
        <x:f t="shared" si="680"/>
      </x:c>
      <x:c r="CH115" s="90" t="str">
        <x:f t="shared" si="681"/>
      </x:c>
      <x:c r="CI115" s="90" t="str">
        <x:f t="shared" si="682"/>
      </x:c>
      <x:c r="CJ115" s="90" t="str">
        <x:f t="shared" si="683"/>
      </x:c>
      <x:c r="CK115" s="90" t="str">
        <x:f t="shared" si="684"/>
      </x:c>
      <x:c r="CL115" s="90" t="str">
        <x:f t="shared" si="685"/>
      </x:c>
      <x:c r="CM115" s="90" t="str">
        <x:f t="shared" si="686"/>
      </x:c>
      <x:c r="CN115" s="90" t="str">
        <x:f t="shared" si="687"/>
      </x:c>
      <x:c r="CO115" s="90" t="str">
        <x:f t="shared" si="688"/>
      </x:c>
      <x:c r="CP115" s="90" t="str">
        <x:f t="shared" si="689"/>
      </x:c>
      <x:c r="CQ115" s="90" t="str">
        <x:f t="shared" si="690"/>
      </x:c>
      <x:c r="CR115" s="90" t="str">
        <x:f t="shared" si="691"/>
      </x:c>
      <x:c r="CS115" s="90" t="str">
        <x:f t="shared" si="692"/>
      </x:c>
      <x:c r="CT115" s="90" t="str">
        <x:f t="shared" si="693"/>
      </x:c>
      <x:c r="CU115" s="90" t="str">
        <x:f t="shared" si="694"/>
      </x:c>
      <x:c r="CV115" s="90" t="str">
        <x:f t="shared" si="695"/>
      </x:c>
      <x:c r="CW115" s="90" t="str">
        <x:f t="shared" si="696"/>
      </x:c>
      <x:c r="CX115" s="90" t="str">
        <x:f t="shared" si="697"/>
      </x:c>
      <x:c r="CY115" s="90" t="str">
        <x:f t="shared" si="698"/>
      </x:c>
      <x:c r="CZ115" s="90" t="str">
        <x:f t="shared" si="699"/>
      </x:c>
      <x:c r="DA115" s="90" t="str">
        <x:f t="shared" si="700"/>
      </x:c>
      <x:c r="DB115" s="90" t="str">
        <x:f t="shared" si="701"/>
      </x:c>
      <x:c r="DC115" s="90" t="str">
        <x:f t="shared" si="702"/>
      </x:c>
      <x:c r="DD115" s="90" t="str">
        <x:f t="shared" si="703"/>
      </x:c>
      <x:c r="DE115" s="90" t="str">
        <x:f t="shared" si="704"/>
      </x:c>
      <x:c r="DF115" s="90" t="str">
        <x:f t="shared" si="705"/>
      </x:c>
      <x:c r="DG115" s="90" t="str">
        <x:f t="shared" si="706"/>
      </x:c>
      <x:c r="DH115" s="90" t="str">
        <x:f t="shared" si="707"/>
      </x:c>
      <x:c r="DI115" s="90" t="str">
        <x:f t="shared" si="708"/>
      </x:c>
      <x:c r="DJ115" s="90" t="str">
        <x:f t="shared" si="709"/>
      </x:c>
      <x:c r="DK115" s="90" t="str">
        <x:f t="shared" si="710"/>
      </x:c>
      <x:c r="DL115" s="90" t="str">
        <x:f t="shared" si="711"/>
      </x:c>
      <x:c r="DM115" s="90" t="str">
        <x:f t="shared" si="712"/>
      </x:c>
      <x:c r="DN115" s="90" t="str">
        <x:f t="shared" si="713"/>
      </x:c>
      <x:c r="DO115" s="90" t="str">
        <x:f t="shared" si="714"/>
      </x:c>
      <x:c r="DP115" s="90" t="str">
        <x:f t="shared" si="715"/>
      </x:c>
      <x:c r="DQ115" s="90" t="str">
        <x:f t="shared" si="716"/>
      </x:c>
      <x:c r="DR115" s="90" t="str">
        <x:f t="shared" si="717"/>
      </x:c>
      <x:c r="DS115" s="90" t="str">
        <x:f t="shared" si="718"/>
      </x:c>
      <x:c r="DT115" s="90" t="str">
        <x:f t="shared" si="719"/>
      </x:c>
      <x:c r="DU115" s="90" t="str">
        <x:f t="shared" si="720"/>
      </x:c>
      <x:c r="DV115" s="90" t="str">
        <x:f t="shared" si="721"/>
      </x:c>
      <x:c r="DW115" s="90" t="str">
        <x:f t="shared" si="722"/>
      </x:c>
      <x:c r="DX115" s="90" t="str">
        <x:f t="shared" si="723"/>
      </x:c>
      <x:c r="DY115" s="90" t="str">
        <x:f t="shared" si="724"/>
      </x:c>
      <x:c r="DZ115" s="90" t="str">
        <x:f t="shared" si="725"/>
      </x:c>
      <x:c r="EA115" s="90" t="str">
        <x:f t="shared" si="726"/>
      </x:c>
      <x:c r="EB115" s="90" t="str">
        <x:f t="shared" si="727"/>
      </x:c>
      <x:c r="EC115" s="90" t="str">
        <x:f t="shared" si="728"/>
      </x:c>
      <x:c r="ED115" s="90" t="str">
        <x:f t="shared" si="729"/>
      </x:c>
      <x:c r="EE115" s="90" t="str">
        <x:f t="shared" si="730"/>
      </x:c>
      <x:c r="EF115" s="90" t="str">
        <x:f t="shared" si="731"/>
      </x:c>
      <x:c r="EG115" s="90" t="str">
        <x:f t="shared" si="732"/>
      </x:c>
      <x:c r="EH115" s="90" t="str">
        <x:f t="shared" si="733"/>
      </x:c>
      <x:c r="EI115" s="90" t="str">
        <x:f t="shared" si="734"/>
      </x:c>
      <x:c r="EJ115" s="90" t="str">
        <x:f t="shared" si="735"/>
      </x:c>
      <x:c r="EK115" s="90" t="str">
        <x:f t="shared" si="736"/>
      </x:c>
      <x:c r="EL115" s="90" t="str">
        <x:f t="shared" si="737"/>
      </x:c>
      <x:c r="EM115" s="90" t="str">
        <x:f t="shared" si="738"/>
      </x:c>
      <x:c r="EN115" s="90" t="str">
        <x:f t="shared" si="739"/>
      </x:c>
      <x:c r="EO115" s="90" t="str">
        <x:f t="shared" si="740"/>
      </x:c>
      <x:c r="EP115" s="90" t="str">
        <x:f t="shared" si="741"/>
      </x:c>
      <x:c r="EQ115" s="90" t="str">
        <x:f t="shared" si="742"/>
      </x:c>
      <x:c r="ER115" s="90" t="str">
        <x:f t="shared" si="743"/>
      </x:c>
      <x:c r="ES115" s="90" t="str">
        <x:f t="shared" si="744"/>
      </x:c>
      <x:c r="ET115" s="90" t="str">
        <x:f t="shared" si="745"/>
      </x:c>
      <x:c r="EU115" s="90" t="str">
        <x:f t="shared" si="746"/>
      </x:c>
      <x:c r="EV115" s="90" t="str">
        <x:f t="shared" si="747"/>
      </x:c>
      <x:c r="EW115" s="90" t="str">
        <x:f t="shared" si="748"/>
      </x:c>
      <x:c r="EX115" s="90" t="str">
        <x:f t="shared" si="749"/>
      </x:c>
      <x:c r="EY115" s="90" t="str">
        <x:f t="shared" si="750"/>
      </x:c>
      <x:c r="EZ115" s="90" t="str">
        <x:f t="shared" si="751"/>
      </x:c>
      <x:c r="FA115" s="90" t="str">
        <x:f t="shared" si="752"/>
      </x:c>
      <x:c r="FB115" t="n">
        <x:f>'07_Presupuesto'!J110-'14_Parametros'!$B$5+1</x:f>
        <x:v>32</x:v>
      </x:c>
      <x:c r="FC115" t="n">
        <x:f>'07_Presupuesto'!K110-'14_Parametros'!$B$5+1</x:f>
        <x:v>45</x:v>
      </x:c>
      <x:c r="FD115">
        <x:f t="shared" si="753"/>
        <x:v>14</x:v>
      </x:c>
    </x:row>
    <x:row r="116" ht="21" customHeight="1">
      <x:c r="B116" s="109" t="str">
        <x:f>'07A_Ppto_Comparado'!K114</x:f>
        <x:v>C.3.2.1/c)</x:v>
      </x:c>
      <x:c r="C116" s="109" t="str">
        <x:f>'07A_Ppto_Comparado'!L114</x:f>
        <x:v>Tuberia PVC Sanitario Gris, D=110mm</x:v>
      </x:c>
      <x:c r="D116" s="109" t="str">
        <x:f>'07A_Ppto_Comparado'!M114</x:f>
        <x:v>ML</x:v>
      </x:c>
      <x:c r="E116" s="110" t="n">
        <x:f>'07A_Ppto_Comparado'!N114</x:f>
        <x:v>18</x:v>
      </x:c>
      <x:c r="F116" s="110" t="n">
        <x:f>'07A_Ppto_Comparado'!O114</x:f>
        <x:v>11000</x:v>
      </x:c>
      <x:c r="G116" s="110" t="n">
        <x:f>'07A_Ppto_Comparado'!P114</x:f>
        <x:v>198000</x:v>
      </x:c>
      <x:c r="H116" s="110" t="str">
        <x:f t="shared" si="603"/>
      </x:c>
      <x:c r="I116" s="110" t="str">
        <x:f t="shared" si="604"/>
      </x:c>
      <x:c r="J116" s="110" t="str">
        <x:f t="shared" si="605"/>
      </x:c>
      <x:c r="K116" s="110" t="str">
        <x:f t="shared" si="606"/>
      </x:c>
      <x:c r="L116" s="110" t="str">
        <x:f t="shared" si="607"/>
      </x:c>
      <x:c r="M116" s="110" t="str">
        <x:f t="shared" si="608"/>
      </x:c>
      <x:c r="N116" s="110" t="str">
        <x:f t="shared" si="609"/>
      </x:c>
      <x:c r="O116" s="110" t="str">
        <x:f t="shared" si="610"/>
      </x:c>
      <x:c r="P116" s="110" t="str">
        <x:f t="shared" si="611"/>
      </x:c>
      <x:c r="Q116" s="110" t="str">
        <x:f t="shared" si="612"/>
      </x:c>
      <x:c r="R116" s="110" t="str">
        <x:f t="shared" si="613"/>
      </x:c>
      <x:c r="S116" s="110" t="str">
        <x:f t="shared" si="614"/>
      </x:c>
      <x:c r="T116" s="110" t="str">
        <x:f t="shared" si="615"/>
      </x:c>
      <x:c r="U116" s="110" t="str">
        <x:f t="shared" si="616"/>
      </x:c>
      <x:c r="V116" s="110" t="str">
        <x:f t="shared" si="617"/>
      </x:c>
      <x:c r="W116" s="110" t="str">
        <x:f t="shared" si="618"/>
      </x:c>
      <x:c r="X116" s="110" t="str">
        <x:f t="shared" si="619"/>
      </x:c>
      <x:c r="Y116" s="110" t="str">
        <x:f t="shared" si="620"/>
      </x:c>
      <x:c r="Z116" s="110" t="str">
        <x:f t="shared" si="621"/>
      </x:c>
      <x:c r="AA116" s="110" t="str">
        <x:f t="shared" si="622"/>
      </x:c>
      <x:c r="AB116" s="110" t="str">
        <x:f t="shared" si="623"/>
      </x:c>
      <x:c r="AC116" s="110" t="str">
        <x:f t="shared" si="624"/>
      </x:c>
      <x:c r="AD116" s="110" t="str">
        <x:f t="shared" si="625"/>
      </x:c>
      <x:c r="AE116" s="110" t="str">
        <x:f t="shared" si="626"/>
      </x:c>
      <x:c r="AF116" s="110" t="str">
        <x:f t="shared" si="627"/>
      </x:c>
      <x:c r="AG116" s="110" t="str">
        <x:f t="shared" si="628"/>
      </x:c>
      <x:c r="AH116" s="110" t="str">
        <x:f t="shared" si="629"/>
      </x:c>
      <x:c r="AI116" s="110" t="str">
        <x:f t="shared" si="630"/>
      </x:c>
      <x:c r="AJ116" s="110" t="str">
        <x:f t="shared" si="631"/>
      </x:c>
      <x:c r="AK116" s="110" t="str">
        <x:f t="shared" si="632"/>
      </x:c>
      <x:c r="AL116" s="110" t="str">
        <x:f t="shared" si="633"/>
      </x:c>
      <x:c r="AM116" s="110">
        <x:f t="shared" si="634"/>
        <x:v>14142.857142857143</x:v>
      </x:c>
      <x:c r="AN116" s="110">
        <x:f t="shared" si="635"/>
        <x:v>14142.857142857143</x:v>
      </x:c>
      <x:c r="AO116" s="110">
        <x:f t="shared" si="636"/>
        <x:v>14142.857142857143</x:v>
      </x:c>
      <x:c r="AP116" s="110">
        <x:f t="shared" si="637"/>
        <x:v>14142.857142857143</x:v>
      </x:c>
      <x:c r="AQ116" s="110">
        <x:f t="shared" si="638"/>
        <x:v>14142.857142857143</x:v>
      </x:c>
      <x:c r="AR116" s="110">
        <x:f t="shared" si="639"/>
        <x:v>14142.857142857143</x:v>
      </x:c>
      <x:c r="AS116" s="110">
        <x:f t="shared" si="640"/>
        <x:v>14142.857142857143</x:v>
      </x:c>
      <x:c r="AT116" s="110">
        <x:f t="shared" si="641"/>
        <x:v>14142.857142857143</x:v>
      </x:c>
      <x:c r="AU116" s="110">
        <x:f t="shared" si="642"/>
        <x:v>14142.857142857143</x:v>
      </x:c>
      <x:c r="AV116" s="110">
        <x:f t="shared" si="643"/>
        <x:v>14142.857142857143</x:v>
      </x:c>
      <x:c r="AW116" s="110">
        <x:f t="shared" si="644"/>
        <x:v>14142.857142857143</x:v>
      </x:c>
      <x:c r="AX116" s="110">
        <x:f t="shared" si="645"/>
        <x:v>14142.857142857143</x:v>
      </x:c>
      <x:c r="AY116" s="110">
        <x:f t="shared" si="646"/>
        <x:v>14142.857142857143</x:v>
      </x:c>
      <x:c r="AZ116" s="110">
        <x:f t="shared" si="647"/>
        <x:v>14142.857142857143</x:v>
      </x:c>
      <x:c r="BA116" s="110" t="str">
        <x:f t="shared" si="648"/>
      </x:c>
      <x:c r="BB116" s="110" t="str">
        <x:f t="shared" si="649"/>
      </x:c>
      <x:c r="BC116" s="110" t="str">
        <x:f t="shared" si="650"/>
      </x:c>
      <x:c r="BD116" s="110" t="str">
        <x:f t="shared" si="651"/>
      </x:c>
      <x:c r="BE116" s="110" t="str">
        <x:f t="shared" si="652"/>
      </x:c>
      <x:c r="BF116" s="110" t="str">
        <x:f t="shared" si="653"/>
      </x:c>
      <x:c r="BG116" s="110" t="str">
        <x:f t="shared" si="654"/>
      </x:c>
      <x:c r="BH116" s="110" t="str">
        <x:f t="shared" si="655"/>
      </x:c>
      <x:c r="BI116" s="110" t="str">
        <x:f t="shared" si="656"/>
      </x:c>
      <x:c r="BJ116" s="110" t="str">
        <x:f t="shared" si="657"/>
      </x:c>
      <x:c r="BK116" s="110" t="str">
        <x:f t="shared" si="658"/>
      </x:c>
      <x:c r="BL116" s="110" t="str">
        <x:f t="shared" si="659"/>
      </x:c>
      <x:c r="BM116" s="110" t="str">
        <x:f t="shared" si="660"/>
      </x:c>
      <x:c r="BN116" s="110" t="str">
        <x:f t="shared" si="661"/>
      </x:c>
      <x:c r="BO116" s="110" t="str">
        <x:f t="shared" si="662"/>
      </x:c>
      <x:c r="BP116" s="110" t="str">
        <x:f t="shared" si="663"/>
      </x:c>
      <x:c r="BQ116" s="110" t="str">
        <x:f t="shared" si="664"/>
      </x:c>
      <x:c r="BR116" s="110" t="str">
        <x:f t="shared" si="665"/>
      </x:c>
      <x:c r="BS116" s="110" t="str">
        <x:f t="shared" si="666"/>
      </x:c>
      <x:c r="BT116" s="110" t="str">
        <x:f t="shared" si="667"/>
      </x:c>
      <x:c r="BU116" s="110" t="str">
        <x:f t="shared" si="668"/>
      </x:c>
      <x:c r="BV116" s="110" t="str">
        <x:f t="shared" si="669"/>
      </x:c>
      <x:c r="BW116" s="110" t="str">
        <x:f t="shared" si="670"/>
      </x:c>
      <x:c r="BX116" s="110" t="str">
        <x:f t="shared" si="671"/>
      </x:c>
      <x:c r="BY116" s="110" t="str">
        <x:f t="shared" si="672"/>
      </x:c>
      <x:c r="BZ116" s="110" t="str">
        <x:f t="shared" si="673"/>
      </x:c>
      <x:c r="CA116" s="110" t="str">
        <x:f t="shared" si="674"/>
      </x:c>
      <x:c r="CB116" s="110" t="str">
        <x:f t="shared" si="675"/>
      </x:c>
      <x:c r="CC116" s="110" t="str">
        <x:f t="shared" si="676"/>
      </x:c>
      <x:c r="CD116" s="110" t="str">
        <x:f t="shared" si="677"/>
      </x:c>
      <x:c r="CE116" s="110" t="str">
        <x:f t="shared" si="678"/>
      </x:c>
      <x:c r="CF116" s="110" t="str">
        <x:f t="shared" si="679"/>
      </x:c>
      <x:c r="CG116" s="110" t="str">
        <x:f t="shared" si="680"/>
      </x:c>
      <x:c r="CH116" s="110" t="str">
        <x:f t="shared" si="681"/>
      </x:c>
      <x:c r="CI116" s="110" t="str">
        <x:f t="shared" si="682"/>
      </x:c>
      <x:c r="CJ116" s="110" t="str">
        <x:f t="shared" si="683"/>
      </x:c>
      <x:c r="CK116" s="110" t="str">
        <x:f t="shared" si="684"/>
      </x:c>
      <x:c r="CL116" s="110" t="str">
        <x:f t="shared" si="685"/>
      </x:c>
      <x:c r="CM116" s="110" t="str">
        <x:f t="shared" si="686"/>
      </x:c>
      <x:c r="CN116" s="110" t="str">
        <x:f t="shared" si="687"/>
      </x:c>
      <x:c r="CO116" s="110" t="str">
        <x:f t="shared" si="688"/>
      </x:c>
      <x:c r="CP116" s="110" t="str">
        <x:f t="shared" si="689"/>
      </x:c>
      <x:c r="CQ116" s="110" t="str">
        <x:f t="shared" si="690"/>
      </x:c>
      <x:c r="CR116" s="110" t="str">
        <x:f t="shared" si="691"/>
      </x:c>
      <x:c r="CS116" s="110" t="str">
        <x:f t="shared" si="692"/>
      </x:c>
      <x:c r="CT116" s="110" t="str">
        <x:f t="shared" si="693"/>
      </x:c>
      <x:c r="CU116" s="110" t="str">
        <x:f t="shared" si="694"/>
      </x:c>
      <x:c r="CV116" s="110" t="str">
        <x:f t="shared" si="695"/>
      </x:c>
      <x:c r="CW116" s="110" t="str">
        <x:f t="shared" si="696"/>
      </x:c>
      <x:c r="CX116" s="110" t="str">
        <x:f t="shared" si="697"/>
      </x:c>
      <x:c r="CY116" s="110" t="str">
        <x:f t="shared" si="698"/>
      </x:c>
      <x:c r="CZ116" s="110" t="str">
        <x:f t="shared" si="699"/>
      </x:c>
      <x:c r="DA116" s="110" t="str">
        <x:f t="shared" si="700"/>
      </x:c>
      <x:c r="DB116" s="110" t="str">
        <x:f t="shared" si="701"/>
      </x:c>
      <x:c r="DC116" s="110" t="str">
        <x:f t="shared" si="702"/>
      </x:c>
      <x:c r="DD116" s="110" t="str">
        <x:f t="shared" si="703"/>
      </x:c>
      <x:c r="DE116" s="110" t="str">
        <x:f t="shared" si="704"/>
      </x:c>
      <x:c r="DF116" s="110" t="str">
        <x:f t="shared" si="705"/>
      </x:c>
      <x:c r="DG116" s="110" t="str">
        <x:f t="shared" si="706"/>
      </x:c>
      <x:c r="DH116" s="110" t="str">
        <x:f t="shared" si="707"/>
      </x:c>
      <x:c r="DI116" s="110" t="str">
        <x:f t="shared" si="708"/>
      </x:c>
      <x:c r="DJ116" s="110" t="str">
        <x:f t="shared" si="709"/>
      </x:c>
      <x:c r="DK116" s="110" t="str">
        <x:f t="shared" si="710"/>
      </x:c>
      <x:c r="DL116" s="110" t="str">
        <x:f t="shared" si="711"/>
      </x:c>
      <x:c r="DM116" s="110" t="str">
        <x:f t="shared" si="712"/>
      </x:c>
      <x:c r="DN116" s="110" t="str">
        <x:f t="shared" si="713"/>
      </x:c>
      <x:c r="DO116" s="110" t="str">
        <x:f t="shared" si="714"/>
      </x:c>
      <x:c r="DP116" s="110" t="str">
        <x:f t="shared" si="715"/>
      </x:c>
      <x:c r="DQ116" s="110" t="str">
        <x:f t="shared" si="716"/>
      </x:c>
      <x:c r="DR116" s="110" t="str">
        <x:f t="shared" si="717"/>
      </x:c>
      <x:c r="DS116" s="110" t="str">
        <x:f t="shared" si="718"/>
      </x:c>
      <x:c r="DT116" s="110" t="str">
        <x:f t="shared" si="719"/>
      </x:c>
      <x:c r="DU116" s="110" t="str">
        <x:f t="shared" si="720"/>
      </x:c>
      <x:c r="DV116" s="110" t="str">
        <x:f t="shared" si="721"/>
      </x:c>
      <x:c r="DW116" s="110" t="str">
        <x:f t="shared" si="722"/>
      </x:c>
      <x:c r="DX116" s="110" t="str">
        <x:f t="shared" si="723"/>
      </x:c>
      <x:c r="DY116" s="110" t="str">
        <x:f t="shared" si="724"/>
      </x:c>
      <x:c r="DZ116" s="110" t="str">
        <x:f t="shared" si="725"/>
      </x:c>
      <x:c r="EA116" s="110" t="str">
        <x:f t="shared" si="726"/>
      </x:c>
      <x:c r="EB116" s="110" t="str">
        <x:f t="shared" si="727"/>
      </x:c>
      <x:c r="EC116" s="110" t="str">
        <x:f t="shared" si="728"/>
      </x:c>
      <x:c r="ED116" s="110" t="str">
        <x:f t="shared" si="729"/>
      </x:c>
      <x:c r="EE116" s="110" t="str">
        <x:f t="shared" si="730"/>
      </x:c>
      <x:c r="EF116" s="110" t="str">
        <x:f t="shared" si="731"/>
      </x:c>
      <x:c r="EG116" s="110" t="str">
        <x:f t="shared" si="732"/>
      </x:c>
      <x:c r="EH116" s="110" t="str">
        <x:f t="shared" si="733"/>
      </x:c>
      <x:c r="EI116" s="110" t="str">
        <x:f t="shared" si="734"/>
      </x:c>
      <x:c r="EJ116" s="110" t="str">
        <x:f t="shared" si="735"/>
      </x:c>
      <x:c r="EK116" s="110" t="str">
        <x:f t="shared" si="736"/>
      </x:c>
      <x:c r="EL116" s="110" t="str">
        <x:f t="shared" si="737"/>
      </x:c>
      <x:c r="EM116" s="110" t="str">
        <x:f t="shared" si="738"/>
      </x:c>
      <x:c r="EN116" s="110" t="str">
        <x:f t="shared" si="739"/>
      </x:c>
      <x:c r="EO116" s="110" t="str">
        <x:f t="shared" si="740"/>
      </x:c>
      <x:c r="EP116" s="110" t="str">
        <x:f t="shared" si="741"/>
      </x:c>
      <x:c r="EQ116" s="110" t="str">
        <x:f t="shared" si="742"/>
      </x:c>
      <x:c r="ER116" s="110" t="str">
        <x:f t="shared" si="743"/>
      </x:c>
      <x:c r="ES116" s="110" t="str">
        <x:f t="shared" si="744"/>
      </x:c>
      <x:c r="ET116" s="110" t="str">
        <x:f t="shared" si="745"/>
      </x:c>
      <x:c r="EU116" s="110" t="str">
        <x:f t="shared" si="746"/>
      </x:c>
      <x:c r="EV116" s="110" t="str">
        <x:f t="shared" si="747"/>
      </x:c>
      <x:c r="EW116" s="110" t="str">
        <x:f t="shared" si="748"/>
      </x:c>
      <x:c r="EX116" s="110" t="str">
        <x:f t="shared" si="749"/>
      </x:c>
      <x:c r="EY116" s="110" t="str">
        <x:f t="shared" si="750"/>
      </x:c>
      <x:c r="EZ116" s="110" t="str">
        <x:f t="shared" si="751"/>
      </x:c>
      <x:c r="FA116" s="110" t="str">
        <x:f t="shared" si="752"/>
      </x:c>
      <x:c r="FB116" t="n">
        <x:f>'07_Presupuesto'!J111-'14_Parametros'!$B$5+1</x:f>
        <x:v>32</x:v>
      </x:c>
      <x:c r="FC116" t="n">
        <x:f>'07_Presupuesto'!K111-'14_Parametros'!$B$5+1</x:f>
        <x:v>45</x:v>
      </x:c>
      <x:c r="FD116">
        <x:f t="shared" si="753"/>
        <x:v>14</x:v>
      </x:c>
    </x:row>
    <x:row r="117" ht="21" customHeight="1">
      <x:c r="B117" t="str">
        <x:f>'07A_Ppto_Comparado'!K115</x:f>
        <x:v>C.3.2.1/d)</x:v>
      </x:c>
      <x:c r="C117" t="str">
        <x:f>'07A_Ppto_Comparado'!L115</x:f>
        <x:v>Piezas Especiales</x:v>
      </x:c>
      <x:c r="D117" t="str">
        <x:f>'07A_Ppto_Comparado'!M115</x:f>
        <x:v>KG</x:v>
      </x:c>
      <x:c r="E117" s="90" t="n">
        <x:f>'07A_Ppto_Comparado'!N115</x:f>
        <x:v>6</x:v>
      </x:c>
      <x:c r="F117" s="90" t="n">
        <x:f>'07A_Ppto_Comparado'!O115</x:f>
        <x:v>22500</x:v>
      </x:c>
      <x:c r="G117" s="90" t="n">
        <x:f>'07A_Ppto_Comparado'!P115</x:f>
        <x:v>135000</x:v>
      </x:c>
      <x:c r="H117" s="90" t="str">
        <x:f t="shared" si="603"/>
      </x:c>
      <x:c r="I117" s="90" t="str">
        <x:f t="shared" si="604"/>
      </x:c>
      <x:c r="J117" s="90" t="str">
        <x:f t="shared" si="605"/>
      </x:c>
      <x:c r="K117" s="90" t="str">
        <x:f t="shared" si="606"/>
      </x:c>
      <x:c r="L117" s="90" t="str">
        <x:f t="shared" si="607"/>
      </x:c>
      <x:c r="M117" s="90" t="str">
        <x:f t="shared" si="608"/>
      </x:c>
      <x:c r="N117" s="90" t="str">
        <x:f t="shared" si="609"/>
      </x:c>
      <x:c r="O117" s="90" t="str">
        <x:f t="shared" si="610"/>
      </x:c>
      <x:c r="P117" s="90" t="str">
        <x:f t="shared" si="611"/>
      </x:c>
      <x:c r="Q117" s="90" t="str">
        <x:f t="shared" si="612"/>
      </x:c>
      <x:c r="R117" s="90" t="str">
        <x:f t="shared" si="613"/>
      </x:c>
      <x:c r="S117" s="90" t="str">
        <x:f t="shared" si="614"/>
      </x:c>
      <x:c r="T117" s="90" t="str">
        <x:f t="shared" si="615"/>
      </x:c>
      <x:c r="U117" s="90" t="str">
        <x:f t="shared" si="616"/>
      </x:c>
      <x:c r="V117" s="90" t="str">
        <x:f t="shared" si="617"/>
      </x:c>
      <x:c r="W117" s="90" t="str">
        <x:f t="shared" si="618"/>
      </x:c>
      <x:c r="X117" s="90" t="str">
        <x:f t="shared" si="619"/>
      </x:c>
      <x:c r="Y117" s="90" t="str">
        <x:f t="shared" si="620"/>
      </x:c>
      <x:c r="Z117" s="90" t="str">
        <x:f t="shared" si="621"/>
      </x:c>
      <x:c r="AA117" s="90" t="str">
        <x:f t="shared" si="622"/>
      </x:c>
      <x:c r="AB117" s="90" t="str">
        <x:f t="shared" si="623"/>
      </x:c>
      <x:c r="AC117" s="90" t="str">
        <x:f t="shared" si="624"/>
      </x:c>
      <x:c r="AD117" s="90" t="str">
        <x:f t="shared" si="625"/>
      </x:c>
      <x:c r="AE117" s="90" t="str">
        <x:f t="shared" si="626"/>
      </x:c>
      <x:c r="AF117" s="90" t="str">
        <x:f t="shared" si="627"/>
      </x:c>
      <x:c r="AG117" s="90" t="str">
        <x:f t="shared" si="628"/>
      </x:c>
      <x:c r="AH117" s="90" t="str">
        <x:f t="shared" si="629"/>
      </x:c>
      <x:c r="AI117" s="90" t="str">
        <x:f t="shared" si="630"/>
      </x:c>
      <x:c r="AJ117" s="90" t="str">
        <x:f t="shared" si="631"/>
      </x:c>
      <x:c r="AK117" s="90" t="str">
        <x:f t="shared" si="632"/>
      </x:c>
      <x:c r="AL117" s="90" t="str">
        <x:f t="shared" si="633"/>
      </x:c>
      <x:c r="AM117" s="90">
        <x:f t="shared" si="634"/>
        <x:v>9642.8571428571431</x:v>
      </x:c>
      <x:c r="AN117" s="90">
        <x:f t="shared" si="635"/>
        <x:v>9642.8571428571431</x:v>
      </x:c>
      <x:c r="AO117" s="90">
        <x:f t="shared" si="636"/>
        <x:v>9642.8571428571431</x:v>
      </x:c>
      <x:c r="AP117" s="90">
        <x:f t="shared" si="637"/>
        <x:v>9642.8571428571431</x:v>
      </x:c>
      <x:c r="AQ117" s="90">
        <x:f t="shared" si="638"/>
        <x:v>9642.8571428571431</x:v>
      </x:c>
      <x:c r="AR117" s="90">
        <x:f t="shared" si="639"/>
        <x:v>9642.8571428571431</x:v>
      </x:c>
      <x:c r="AS117" s="90">
        <x:f t="shared" si="640"/>
        <x:v>9642.8571428571431</x:v>
      </x:c>
      <x:c r="AT117" s="90">
        <x:f t="shared" si="641"/>
        <x:v>9642.8571428571431</x:v>
      </x:c>
      <x:c r="AU117" s="90">
        <x:f t="shared" si="642"/>
        <x:v>9642.8571428571431</x:v>
      </x:c>
      <x:c r="AV117" s="90">
        <x:f t="shared" si="643"/>
        <x:v>9642.8571428571431</x:v>
      </x:c>
      <x:c r="AW117" s="90">
        <x:f t="shared" si="644"/>
        <x:v>9642.8571428571431</x:v>
      </x:c>
      <x:c r="AX117" s="90">
        <x:f t="shared" si="645"/>
        <x:v>9642.8571428571431</x:v>
      </x:c>
      <x:c r="AY117" s="90">
        <x:f t="shared" si="646"/>
        <x:v>9642.8571428571431</x:v>
      </x:c>
      <x:c r="AZ117" s="90">
        <x:f t="shared" si="647"/>
        <x:v>9642.8571428571431</x:v>
      </x:c>
      <x:c r="BA117" s="90" t="str">
        <x:f t="shared" si="648"/>
      </x:c>
      <x:c r="BB117" s="90" t="str">
        <x:f t="shared" si="649"/>
      </x:c>
      <x:c r="BC117" s="90" t="str">
        <x:f t="shared" si="650"/>
      </x:c>
      <x:c r="BD117" s="90" t="str">
        <x:f t="shared" si="651"/>
      </x:c>
      <x:c r="BE117" s="90" t="str">
        <x:f t="shared" si="652"/>
      </x:c>
      <x:c r="BF117" s="90" t="str">
        <x:f t="shared" si="653"/>
      </x:c>
      <x:c r="BG117" s="90" t="str">
        <x:f t="shared" si="654"/>
      </x:c>
      <x:c r="BH117" s="90" t="str">
        <x:f t="shared" si="655"/>
      </x:c>
      <x:c r="BI117" s="90" t="str">
        <x:f t="shared" si="656"/>
      </x:c>
      <x:c r="BJ117" s="90" t="str">
        <x:f t="shared" si="657"/>
      </x:c>
      <x:c r="BK117" s="90" t="str">
        <x:f t="shared" si="658"/>
      </x:c>
      <x:c r="BL117" s="90" t="str">
        <x:f t="shared" si="659"/>
      </x:c>
      <x:c r="BM117" s="90" t="str">
        <x:f t="shared" si="660"/>
      </x:c>
      <x:c r="BN117" s="90" t="str">
        <x:f t="shared" si="661"/>
      </x:c>
      <x:c r="BO117" s="90" t="str">
        <x:f t="shared" si="662"/>
      </x:c>
      <x:c r="BP117" s="90" t="str">
        <x:f t="shared" si="663"/>
      </x:c>
      <x:c r="BQ117" s="90" t="str">
        <x:f t="shared" si="664"/>
      </x:c>
      <x:c r="BR117" s="90" t="str">
        <x:f t="shared" si="665"/>
      </x:c>
      <x:c r="BS117" s="90" t="str">
        <x:f t="shared" si="666"/>
      </x:c>
      <x:c r="BT117" s="90" t="str">
        <x:f t="shared" si="667"/>
      </x:c>
      <x:c r="BU117" s="90" t="str">
        <x:f t="shared" si="668"/>
      </x:c>
      <x:c r="BV117" s="90" t="str">
        <x:f t="shared" si="669"/>
      </x:c>
      <x:c r="BW117" s="90" t="str">
        <x:f t="shared" si="670"/>
      </x:c>
      <x:c r="BX117" s="90" t="str">
        <x:f t="shared" si="671"/>
      </x:c>
      <x:c r="BY117" s="90" t="str">
        <x:f t="shared" si="672"/>
      </x:c>
      <x:c r="BZ117" s="90" t="str">
        <x:f t="shared" si="673"/>
      </x:c>
      <x:c r="CA117" s="90" t="str">
        <x:f t="shared" si="674"/>
      </x:c>
      <x:c r="CB117" s="90" t="str">
        <x:f t="shared" si="675"/>
      </x:c>
      <x:c r="CC117" s="90" t="str">
        <x:f t="shared" si="676"/>
      </x:c>
      <x:c r="CD117" s="90" t="str">
        <x:f t="shared" si="677"/>
      </x:c>
      <x:c r="CE117" s="90" t="str">
        <x:f t="shared" si="678"/>
      </x:c>
      <x:c r="CF117" s="90" t="str">
        <x:f t="shared" si="679"/>
      </x:c>
      <x:c r="CG117" s="90" t="str">
        <x:f t="shared" si="680"/>
      </x:c>
      <x:c r="CH117" s="90" t="str">
        <x:f t="shared" si="681"/>
      </x:c>
      <x:c r="CI117" s="90" t="str">
        <x:f t="shared" si="682"/>
      </x:c>
      <x:c r="CJ117" s="90" t="str">
        <x:f t="shared" si="683"/>
      </x:c>
      <x:c r="CK117" s="90" t="str">
        <x:f t="shared" si="684"/>
      </x:c>
      <x:c r="CL117" s="90" t="str">
        <x:f t="shared" si="685"/>
      </x:c>
      <x:c r="CM117" s="90" t="str">
        <x:f t="shared" si="686"/>
      </x:c>
      <x:c r="CN117" s="90" t="str">
        <x:f t="shared" si="687"/>
      </x:c>
      <x:c r="CO117" s="90" t="str">
        <x:f t="shared" si="688"/>
      </x:c>
      <x:c r="CP117" s="90" t="str">
        <x:f t="shared" si="689"/>
      </x:c>
      <x:c r="CQ117" s="90" t="str">
        <x:f t="shared" si="690"/>
      </x:c>
      <x:c r="CR117" s="90" t="str">
        <x:f t="shared" si="691"/>
      </x:c>
      <x:c r="CS117" s="90" t="str">
        <x:f t="shared" si="692"/>
      </x:c>
      <x:c r="CT117" s="90" t="str">
        <x:f t="shared" si="693"/>
      </x:c>
      <x:c r="CU117" s="90" t="str">
        <x:f t="shared" si="694"/>
      </x:c>
      <x:c r="CV117" s="90" t="str">
        <x:f t="shared" si="695"/>
      </x:c>
      <x:c r="CW117" s="90" t="str">
        <x:f t="shared" si="696"/>
      </x:c>
      <x:c r="CX117" s="90" t="str">
        <x:f t="shared" si="697"/>
      </x:c>
      <x:c r="CY117" s="90" t="str">
        <x:f t="shared" si="698"/>
      </x:c>
      <x:c r="CZ117" s="90" t="str">
        <x:f t="shared" si="699"/>
      </x:c>
      <x:c r="DA117" s="90" t="str">
        <x:f t="shared" si="700"/>
      </x:c>
      <x:c r="DB117" s="90" t="str">
        <x:f t="shared" si="701"/>
      </x:c>
      <x:c r="DC117" s="90" t="str">
        <x:f t="shared" si="702"/>
      </x:c>
      <x:c r="DD117" s="90" t="str">
        <x:f t="shared" si="703"/>
      </x:c>
      <x:c r="DE117" s="90" t="str">
        <x:f t="shared" si="704"/>
      </x:c>
      <x:c r="DF117" s="90" t="str">
        <x:f t="shared" si="705"/>
      </x:c>
      <x:c r="DG117" s="90" t="str">
        <x:f t="shared" si="706"/>
      </x:c>
      <x:c r="DH117" s="90" t="str">
        <x:f t="shared" si="707"/>
      </x:c>
      <x:c r="DI117" s="90" t="str">
        <x:f t="shared" si="708"/>
      </x:c>
      <x:c r="DJ117" s="90" t="str">
        <x:f t="shared" si="709"/>
      </x:c>
      <x:c r="DK117" s="90" t="str">
        <x:f t="shared" si="710"/>
      </x:c>
      <x:c r="DL117" s="90" t="str">
        <x:f t="shared" si="711"/>
      </x:c>
      <x:c r="DM117" s="90" t="str">
        <x:f t="shared" si="712"/>
      </x:c>
      <x:c r="DN117" s="90" t="str">
        <x:f t="shared" si="713"/>
      </x:c>
      <x:c r="DO117" s="90" t="str">
        <x:f t="shared" si="714"/>
      </x:c>
      <x:c r="DP117" s="90" t="str">
        <x:f t="shared" si="715"/>
      </x:c>
      <x:c r="DQ117" s="90" t="str">
        <x:f t="shared" si="716"/>
      </x:c>
      <x:c r="DR117" s="90" t="str">
        <x:f t="shared" si="717"/>
      </x:c>
      <x:c r="DS117" s="90" t="str">
        <x:f t="shared" si="718"/>
      </x:c>
      <x:c r="DT117" s="90" t="str">
        <x:f t="shared" si="719"/>
      </x:c>
      <x:c r="DU117" s="90" t="str">
        <x:f t="shared" si="720"/>
      </x:c>
      <x:c r="DV117" s="90" t="str">
        <x:f t="shared" si="721"/>
      </x:c>
      <x:c r="DW117" s="90" t="str">
        <x:f t="shared" si="722"/>
      </x:c>
      <x:c r="DX117" s="90" t="str">
        <x:f t="shared" si="723"/>
      </x:c>
      <x:c r="DY117" s="90" t="str">
        <x:f t="shared" si="724"/>
      </x:c>
      <x:c r="DZ117" s="90" t="str">
        <x:f t="shared" si="725"/>
      </x:c>
      <x:c r="EA117" s="90" t="str">
        <x:f t="shared" si="726"/>
      </x:c>
      <x:c r="EB117" s="90" t="str">
        <x:f t="shared" si="727"/>
      </x:c>
      <x:c r="EC117" s="90" t="str">
        <x:f t="shared" si="728"/>
      </x:c>
      <x:c r="ED117" s="90" t="str">
        <x:f t="shared" si="729"/>
      </x:c>
      <x:c r="EE117" s="90" t="str">
        <x:f t="shared" si="730"/>
      </x:c>
      <x:c r="EF117" s="90" t="str">
        <x:f t="shared" si="731"/>
      </x:c>
      <x:c r="EG117" s="90" t="str">
        <x:f t="shared" si="732"/>
      </x:c>
      <x:c r="EH117" s="90" t="str">
        <x:f t="shared" si="733"/>
      </x:c>
      <x:c r="EI117" s="90" t="str">
        <x:f t="shared" si="734"/>
      </x:c>
      <x:c r="EJ117" s="90" t="str">
        <x:f t="shared" si="735"/>
      </x:c>
      <x:c r="EK117" s="90" t="str">
        <x:f t="shared" si="736"/>
      </x:c>
      <x:c r="EL117" s="90" t="str">
        <x:f t="shared" si="737"/>
      </x:c>
      <x:c r="EM117" s="90" t="str">
        <x:f t="shared" si="738"/>
      </x:c>
      <x:c r="EN117" s="90" t="str">
        <x:f t="shared" si="739"/>
      </x:c>
      <x:c r="EO117" s="90" t="str">
        <x:f t="shared" si="740"/>
      </x:c>
      <x:c r="EP117" s="90" t="str">
        <x:f t="shared" si="741"/>
      </x:c>
      <x:c r="EQ117" s="90" t="str">
        <x:f t="shared" si="742"/>
      </x:c>
      <x:c r="ER117" s="90" t="str">
        <x:f t="shared" si="743"/>
      </x:c>
      <x:c r="ES117" s="90" t="str">
        <x:f t="shared" si="744"/>
      </x:c>
      <x:c r="ET117" s="90" t="str">
        <x:f t="shared" si="745"/>
      </x:c>
      <x:c r="EU117" s="90" t="str">
        <x:f t="shared" si="746"/>
      </x:c>
      <x:c r="EV117" s="90" t="str">
        <x:f t="shared" si="747"/>
      </x:c>
      <x:c r="EW117" s="90" t="str">
        <x:f t="shared" si="748"/>
      </x:c>
      <x:c r="EX117" s="90" t="str">
        <x:f t="shared" si="749"/>
      </x:c>
      <x:c r="EY117" s="90" t="str">
        <x:f t="shared" si="750"/>
      </x:c>
      <x:c r="EZ117" s="90" t="str">
        <x:f t="shared" si="751"/>
      </x:c>
      <x:c r="FA117" s="90" t="str">
        <x:f t="shared" si="752"/>
      </x:c>
      <x:c r="FB117" t="n">
        <x:f>'07_Presupuesto'!J112-'14_Parametros'!$B$5+1</x:f>
        <x:v>32</x:v>
      </x:c>
      <x:c r="FC117" t="n">
        <x:f>'07_Presupuesto'!K112-'14_Parametros'!$B$5+1</x:f>
        <x:v>45</x:v>
      </x:c>
      <x:c r="FD117">
        <x:f t="shared" si="753"/>
        <x:v>14</x:v>
      </x:c>
    </x:row>
    <x:row r="118" ht="21" customHeight="1">
      <x:c r="B118" s="109" t="str">
        <x:f>'07A_Ppto_Comparado'!K116</x:f>
        <x:v>C.3.2.2/a)</x:v>
      </x:c>
      <x:c r="C118" s="109" t="str">
        <x:f>'07A_Ppto_Comparado'!L116</x:f>
        <x:v>Tuberia PVC Sanitario Gris, D=40mm</x:v>
      </x:c>
      <x:c r="D118" s="109" t="str">
        <x:f>'07A_Ppto_Comparado'!M116</x:f>
        <x:v>ML</x:v>
      </x:c>
      <x:c r="E118" s="110" t="n">
        <x:f>'07A_Ppto_Comparado'!N116</x:f>
        <x:v>2.86</x:v>
      </x:c>
      <x:c r="F118" s="110" t="n">
        <x:f>'07A_Ppto_Comparado'!O116</x:f>
        <x:v>6500</x:v>
      </x:c>
      <x:c r="G118" s="110" t="n">
        <x:f>'07A_Ppto_Comparado'!P116</x:f>
        <x:v>18590</x:v>
      </x:c>
      <x:c r="H118" s="110" t="str">
        <x:f t="shared" si="603"/>
      </x:c>
      <x:c r="I118" s="110" t="str">
        <x:f t="shared" si="604"/>
      </x:c>
      <x:c r="J118" s="110" t="str">
        <x:f t="shared" si="605"/>
      </x:c>
      <x:c r="K118" s="110" t="str">
        <x:f t="shared" si="606"/>
      </x:c>
      <x:c r="L118" s="110" t="str">
        <x:f t="shared" si="607"/>
      </x:c>
      <x:c r="M118" s="110" t="str">
        <x:f t="shared" si="608"/>
      </x:c>
      <x:c r="N118" s="110" t="str">
        <x:f t="shared" si="609"/>
      </x:c>
      <x:c r="O118" s="110" t="str">
        <x:f t="shared" si="610"/>
      </x:c>
      <x:c r="P118" s="110" t="str">
        <x:f t="shared" si="611"/>
      </x:c>
      <x:c r="Q118" s="110" t="str">
        <x:f t="shared" si="612"/>
      </x:c>
      <x:c r="R118" s="110" t="str">
        <x:f t="shared" si="613"/>
      </x:c>
      <x:c r="S118" s="110" t="str">
        <x:f t="shared" si="614"/>
      </x:c>
      <x:c r="T118" s="110" t="str">
        <x:f t="shared" si="615"/>
      </x:c>
      <x:c r="U118" s="110" t="str">
        <x:f t="shared" si="616"/>
      </x:c>
      <x:c r="V118" s="110" t="str">
        <x:f t="shared" si="617"/>
      </x:c>
      <x:c r="W118" s="110" t="str">
        <x:f t="shared" si="618"/>
      </x:c>
      <x:c r="X118" s="110" t="str">
        <x:f t="shared" si="619"/>
      </x:c>
      <x:c r="Y118" s="110" t="str">
        <x:f t="shared" si="620"/>
      </x:c>
      <x:c r="Z118" s="110" t="str">
        <x:f t="shared" si="621"/>
      </x:c>
      <x:c r="AA118" s="110" t="str">
        <x:f t="shared" si="622"/>
      </x:c>
      <x:c r="AB118" s="110" t="str">
        <x:f t="shared" si="623"/>
      </x:c>
      <x:c r="AC118" s="110" t="str">
        <x:f t="shared" si="624"/>
      </x:c>
      <x:c r="AD118" s="110" t="str">
        <x:f t="shared" si="625"/>
      </x:c>
      <x:c r="AE118" s="110" t="str">
        <x:f t="shared" si="626"/>
      </x:c>
      <x:c r="AF118" s="110" t="str">
        <x:f t="shared" si="627"/>
      </x:c>
      <x:c r="AG118" s="110" t="str">
        <x:f t="shared" si="628"/>
      </x:c>
      <x:c r="AH118" s="110" t="str">
        <x:f t="shared" si="629"/>
      </x:c>
      <x:c r="AI118" s="110" t="str">
        <x:f t="shared" si="630"/>
      </x:c>
      <x:c r="AJ118" s="110" t="str">
        <x:f t="shared" si="631"/>
      </x:c>
      <x:c r="AK118" s="110" t="str">
        <x:f t="shared" si="632"/>
      </x:c>
      <x:c r="AL118" s="110" t="str">
        <x:f t="shared" si="633"/>
      </x:c>
      <x:c r="AM118" s="110">
        <x:f t="shared" si="634"/>
        <x:v>1327.8571428571429</x:v>
      </x:c>
      <x:c r="AN118" s="110">
        <x:f t="shared" si="635"/>
        <x:v>1327.8571428571429</x:v>
      </x:c>
      <x:c r="AO118" s="110">
        <x:f t="shared" si="636"/>
        <x:v>1327.8571428571429</x:v>
      </x:c>
      <x:c r="AP118" s="110">
        <x:f t="shared" si="637"/>
        <x:v>1327.8571428571429</x:v>
      </x:c>
      <x:c r="AQ118" s="110">
        <x:f t="shared" si="638"/>
        <x:v>1327.8571428571429</x:v>
      </x:c>
      <x:c r="AR118" s="110">
        <x:f t="shared" si="639"/>
        <x:v>1327.8571428571429</x:v>
      </x:c>
      <x:c r="AS118" s="110">
        <x:f t="shared" si="640"/>
        <x:v>1327.8571428571429</x:v>
      </x:c>
      <x:c r="AT118" s="110">
        <x:f t="shared" si="641"/>
        <x:v>1327.8571428571429</x:v>
      </x:c>
      <x:c r="AU118" s="110">
        <x:f t="shared" si="642"/>
        <x:v>1327.8571428571429</x:v>
      </x:c>
      <x:c r="AV118" s="110">
        <x:f t="shared" si="643"/>
        <x:v>1327.8571428571429</x:v>
      </x:c>
      <x:c r="AW118" s="110">
        <x:f t="shared" si="644"/>
        <x:v>1327.8571428571429</x:v>
      </x:c>
      <x:c r="AX118" s="110">
        <x:f t="shared" si="645"/>
        <x:v>1327.8571428571429</x:v>
      </x:c>
      <x:c r="AY118" s="110">
        <x:f t="shared" si="646"/>
        <x:v>1327.8571428571429</x:v>
      </x:c>
      <x:c r="AZ118" s="110">
        <x:f t="shared" si="647"/>
        <x:v>1327.8571428571429</x:v>
      </x:c>
      <x:c r="BA118" s="110" t="str">
        <x:f t="shared" si="648"/>
      </x:c>
      <x:c r="BB118" s="110" t="str">
        <x:f t="shared" si="649"/>
      </x:c>
      <x:c r="BC118" s="110" t="str">
        <x:f t="shared" si="650"/>
      </x:c>
      <x:c r="BD118" s="110" t="str">
        <x:f t="shared" si="651"/>
      </x:c>
      <x:c r="BE118" s="110" t="str">
        <x:f t="shared" si="652"/>
      </x:c>
      <x:c r="BF118" s="110" t="str">
        <x:f t="shared" si="653"/>
      </x:c>
      <x:c r="BG118" s="110" t="str">
        <x:f t="shared" si="654"/>
      </x:c>
      <x:c r="BH118" s="110" t="str">
        <x:f t="shared" si="655"/>
      </x:c>
      <x:c r="BI118" s="110" t="str">
        <x:f t="shared" si="656"/>
      </x:c>
      <x:c r="BJ118" s="110" t="str">
        <x:f t="shared" si="657"/>
      </x:c>
      <x:c r="BK118" s="110" t="str">
        <x:f t="shared" si="658"/>
      </x:c>
      <x:c r="BL118" s="110" t="str">
        <x:f t="shared" si="659"/>
      </x:c>
      <x:c r="BM118" s="110" t="str">
        <x:f t="shared" si="660"/>
      </x:c>
      <x:c r="BN118" s="110" t="str">
        <x:f t="shared" si="661"/>
      </x:c>
      <x:c r="BO118" s="110" t="str">
        <x:f t="shared" si="662"/>
      </x:c>
      <x:c r="BP118" s="110" t="str">
        <x:f t="shared" si="663"/>
      </x:c>
      <x:c r="BQ118" s="110" t="str">
        <x:f t="shared" si="664"/>
      </x:c>
      <x:c r="BR118" s="110" t="str">
        <x:f t="shared" si="665"/>
      </x:c>
      <x:c r="BS118" s="110" t="str">
        <x:f t="shared" si="666"/>
      </x:c>
      <x:c r="BT118" s="110" t="str">
        <x:f t="shared" si="667"/>
      </x:c>
      <x:c r="BU118" s="110" t="str">
        <x:f t="shared" si="668"/>
      </x:c>
      <x:c r="BV118" s="110" t="str">
        <x:f t="shared" si="669"/>
      </x:c>
      <x:c r="BW118" s="110" t="str">
        <x:f t="shared" si="670"/>
      </x:c>
      <x:c r="BX118" s="110" t="str">
        <x:f t="shared" si="671"/>
      </x:c>
      <x:c r="BY118" s="110" t="str">
        <x:f t="shared" si="672"/>
      </x:c>
      <x:c r="BZ118" s="110" t="str">
        <x:f t="shared" si="673"/>
      </x:c>
      <x:c r="CA118" s="110" t="str">
        <x:f t="shared" si="674"/>
      </x:c>
      <x:c r="CB118" s="110" t="str">
        <x:f t="shared" si="675"/>
      </x:c>
      <x:c r="CC118" s="110" t="str">
        <x:f t="shared" si="676"/>
      </x:c>
      <x:c r="CD118" s="110" t="str">
        <x:f t="shared" si="677"/>
      </x:c>
      <x:c r="CE118" s="110" t="str">
        <x:f t="shared" si="678"/>
      </x:c>
      <x:c r="CF118" s="110" t="str">
        <x:f t="shared" si="679"/>
      </x:c>
      <x:c r="CG118" s="110" t="str">
        <x:f t="shared" si="680"/>
      </x:c>
      <x:c r="CH118" s="110" t="str">
        <x:f t="shared" si="681"/>
      </x:c>
      <x:c r="CI118" s="110" t="str">
        <x:f t="shared" si="682"/>
      </x:c>
      <x:c r="CJ118" s="110" t="str">
        <x:f t="shared" si="683"/>
      </x:c>
      <x:c r="CK118" s="110" t="str">
        <x:f t="shared" si="684"/>
      </x:c>
      <x:c r="CL118" s="110" t="str">
        <x:f t="shared" si="685"/>
      </x:c>
      <x:c r="CM118" s="110" t="str">
        <x:f t="shared" si="686"/>
      </x:c>
      <x:c r="CN118" s="110" t="str">
        <x:f t="shared" si="687"/>
      </x:c>
      <x:c r="CO118" s="110" t="str">
        <x:f t="shared" si="688"/>
      </x:c>
      <x:c r="CP118" s="110" t="str">
        <x:f t="shared" si="689"/>
      </x:c>
      <x:c r="CQ118" s="110" t="str">
        <x:f t="shared" si="690"/>
      </x:c>
      <x:c r="CR118" s="110" t="str">
        <x:f t="shared" si="691"/>
      </x:c>
      <x:c r="CS118" s="110" t="str">
        <x:f t="shared" si="692"/>
      </x:c>
      <x:c r="CT118" s="110" t="str">
        <x:f t="shared" si="693"/>
      </x:c>
      <x:c r="CU118" s="110" t="str">
        <x:f t="shared" si="694"/>
      </x:c>
      <x:c r="CV118" s="110" t="str">
        <x:f t="shared" si="695"/>
      </x:c>
      <x:c r="CW118" s="110" t="str">
        <x:f t="shared" si="696"/>
      </x:c>
      <x:c r="CX118" s="110" t="str">
        <x:f t="shared" si="697"/>
      </x:c>
      <x:c r="CY118" s="110" t="str">
        <x:f t="shared" si="698"/>
      </x:c>
      <x:c r="CZ118" s="110" t="str">
        <x:f t="shared" si="699"/>
      </x:c>
      <x:c r="DA118" s="110" t="str">
        <x:f t="shared" si="700"/>
      </x:c>
      <x:c r="DB118" s="110" t="str">
        <x:f t="shared" si="701"/>
      </x:c>
      <x:c r="DC118" s="110" t="str">
        <x:f t="shared" si="702"/>
      </x:c>
      <x:c r="DD118" s="110" t="str">
        <x:f t="shared" si="703"/>
      </x:c>
      <x:c r="DE118" s="110" t="str">
        <x:f t="shared" si="704"/>
      </x:c>
      <x:c r="DF118" s="110" t="str">
        <x:f t="shared" si="705"/>
      </x:c>
      <x:c r="DG118" s="110" t="str">
        <x:f t="shared" si="706"/>
      </x:c>
      <x:c r="DH118" s="110" t="str">
        <x:f t="shared" si="707"/>
      </x:c>
      <x:c r="DI118" s="110" t="str">
        <x:f t="shared" si="708"/>
      </x:c>
      <x:c r="DJ118" s="110" t="str">
        <x:f t="shared" si="709"/>
      </x:c>
      <x:c r="DK118" s="110" t="str">
        <x:f t="shared" si="710"/>
      </x:c>
      <x:c r="DL118" s="110" t="str">
        <x:f t="shared" si="711"/>
      </x:c>
      <x:c r="DM118" s="110" t="str">
        <x:f t="shared" si="712"/>
      </x:c>
      <x:c r="DN118" s="110" t="str">
        <x:f t="shared" si="713"/>
      </x:c>
      <x:c r="DO118" s="110" t="str">
        <x:f t="shared" si="714"/>
      </x:c>
      <x:c r="DP118" s="110" t="str">
        <x:f t="shared" si="715"/>
      </x:c>
      <x:c r="DQ118" s="110" t="str">
        <x:f t="shared" si="716"/>
      </x:c>
      <x:c r="DR118" s="110" t="str">
        <x:f t="shared" si="717"/>
      </x:c>
      <x:c r="DS118" s="110" t="str">
        <x:f t="shared" si="718"/>
      </x:c>
      <x:c r="DT118" s="110" t="str">
        <x:f t="shared" si="719"/>
      </x:c>
      <x:c r="DU118" s="110" t="str">
        <x:f t="shared" si="720"/>
      </x:c>
      <x:c r="DV118" s="110" t="str">
        <x:f t="shared" si="721"/>
      </x:c>
      <x:c r="DW118" s="110" t="str">
        <x:f t="shared" si="722"/>
      </x:c>
      <x:c r="DX118" s="110" t="str">
        <x:f t="shared" si="723"/>
      </x:c>
      <x:c r="DY118" s="110" t="str">
        <x:f t="shared" si="724"/>
      </x:c>
      <x:c r="DZ118" s="110" t="str">
        <x:f t="shared" si="725"/>
      </x:c>
      <x:c r="EA118" s="110" t="str">
        <x:f t="shared" si="726"/>
      </x:c>
      <x:c r="EB118" s="110" t="str">
        <x:f t="shared" si="727"/>
      </x:c>
      <x:c r="EC118" s="110" t="str">
        <x:f t="shared" si="728"/>
      </x:c>
      <x:c r="ED118" s="110" t="str">
        <x:f t="shared" si="729"/>
      </x:c>
      <x:c r="EE118" s="110" t="str">
        <x:f t="shared" si="730"/>
      </x:c>
      <x:c r="EF118" s="110" t="str">
        <x:f t="shared" si="731"/>
      </x:c>
      <x:c r="EG118" s="110" t="str">
        <x:f t="shared" si="732"/>
      </x:c>
      <x:c r="EH118" s="110" t="str">
        <x:f t="shared" si="733"/>
      </x:c>
      <x:c r="EI118" s="110" t="str">
        <x:f t="shared" si="734"/>
      </x:c>
      <x:c r="EJ118" s="110" t="str">
        <x:f t="shared" si="735"/>
      </x:c>
      <x:c r="EK118" s="110" t="str">
        <x:f t="shared" si="736"/>
      </x:c>
      <x:c r="EL118" s="110" t="str">
        <x:f t="shared" si="737"/>
      </x:c>
      <x:c r="EM118" s="110" t="str">
        <x:f t="shared" si="738"/>
      </x:c>
      <x:c r="EN118" s="110" t="str">
        <x:f t="shared" si="739"/>
      </x:c>
      <x:c r="EO118" s="110" t="str">
        <x:f t="shared" si="740"/>
      </x:c>
      <x:c r="EP118" s="110" t="str">
        <x:f t="shared" si="741"/>
      </x:c>
      <x:c r="EQ118" s="110" t="str">
        <x:f t="shared" si="742"/>
      </x:c>
      <x:c r="ER118" s="110" t="str">
        <x:f t="shared" si="743"/>
      </x:c>
      <x:c r="ES118" s="110" t="str">
        <x:f t="shared" si="744"/>
      </x:c>
      <x:c r="ET118" s="110" t="str">
        <x:f t="shared" si="745"/>
      </x:c>
      <x:c r="EU118" s="110" t="str">
        <x:f t="shared" si="746"/>
      </x:c>
      <x:c r="EV118" s="110" t="str">
        <x:f t="shared" si="747"/>
      </x:c>
      <x:c r="EW118" s="110" t="str">
        <x:f t="shared" si="748"/>
      </x:c>
      <x:c r="EX118" s="110" t="str">
        <x:f t="shared" si="749"/>
      </x:c>
      <x:c r="EY118" s="110" t="str">
        <x:f t="shared" si="750"/>
      </x:c>
      <x:c r="EZ118" s="110" t="str">
        <x:f t="shared" si="751"/>
      </x:c>
      <x:c r="FA118" s="110" t="str">
        <x:f t="shared" si="752"/>
      </x:c>
      <x:c r="FB118" t="n">
        <x:f>'07_Presupuesto'!J113-'14_Parametros'!$B$5+1</x:f>
        <x:v>32</x:v>
      </x:c>
      <x:c r="FC118" t="n">
        <x:f>'07_Presupuesto'!K113-'14_Parametros'!$B$5+1</x:f>
        <x:v>45</x:v>
      </x:c>
      <x:c r="FD118">
        <x:f t="shared" si="753"/>
        <x:v>14</x:v>
      </x:c>
    </x:row>
    <x:row r="119" ht="21" customHeight="1">
      <x:c r="B119" t="str">
        <x:f>'07A_Ppto_Comparado'!K117</x:f>
        <x:v>C.3.2.2/b)</x:v>
      </x:c>
      <x:c r="C119" t="str">
        <x:f>'07A_Ppto_Comparado'!L117</x:f>
        <x:v>Tuberia PVC Sanitario Gris, D=75mm</x:v>
      </x:c>
      <x:c r="D119" t="str">
        <x:f>'07A_Ppto_Comparado'!M117</x:f>
        <x:v>ML</x:v>
      </x:c>
      <x:c r="E119" s="90" t="n">
        <x:f>'07A_Ppto_Comparado'!N117</x:f>
        <x:v>12.61</x:v>
      </x:c>
      <x:c r="F119" s="90" t="n">
        <x:f>'07A_Ppto_Comparado'!O117</x:f>
        <x:v>7749.999999999999</x:v>
      </x:c>
      <x:c r="G119" s="90" t="n">
        <x:f>'07A_Ppto_Comparado'!P117</x:f>
        <x:v>97727.49999999999</x:v>
      </x:c>
      <x:c r="H119" s="90" t="str">
        <x:f t="shared" si="603"/>
      </x:c>
      <x:c r="I119" s="90" t="str">
        <x:f t="shared" si="604"/>
      </x:c>
      <x:c r="J119" s="90" t="str">
        <x:f t="shared" si="605"/>
      </x:c>
      <x:c r="K119" s="90" t="str">
        <x:f t="shared" si="606"/>
      </x:c>
      <x:c r="L119" s="90" t="str">
        <x:f t="shared" si="607"/>
      </x:c>
      <x:c r="M119" s="90" t="str">
        <x:f t="shared" si="608"/>
      </x:c>
      <x:c r="N119" s="90" t="str">
        <x:f t="shared" si="609"/>
      </x:c>
      <x:c r="O119" s="90" t="str">
        <x:f t="shared" si="610"/>
      </x:c>
      <x:c r="P119" s="90" t="str">
        <x:f t="shared" si="611"/>
      </x:c>
      <x:c r="Q119" s="90" t="str">
        <x:f t="shared" si="612"/>
      </x:c>
      <x:c r="R119" s="90" t="str">
        <x:f t="shared" si="613"/>
      </x:c>
      <x:c r="S119" s="90" t="str">
        <x:f t="shared" si="614"/>
      </x:c>
      <x:c r="T119" s="90" t="str">
        <x:f t="shared" si="615"/>
      </x:c>
      <x:c r="U119" s="90" t="str">
        <x:f t="shared" si="616"/>
      </x:c>
      <x:c r="V119" s="90" t="str">
        <x:f t="shared" si="617"/>
      </x:c>
      <x:c r="W119" s="90" t="str">
        <x:f t="shared" si="618"/>
      </x:c>
      <x:c r="X119" s="90" t="str">
        <x:f t="shared" si="619"/>
      </x:c>
      <x:c r="Y119" s="90" t="str">
        <x:f t="shared" si="620"/>
      </x:c>
      <x:c r="Z119" s="90" t="str">
        <x:f t="shared" si="621"/>
      </x:c>
      <x:c r="AA119" s="90" t="str">
        <x:f t="shared" si="622"/>
      </x:c>
      <x:c r="AB119" s="90" t="str">
        <x:f t="shared" si="623"/>
      </x:c>
      <x:c r="AC119" s="90" t="str">
        <x:f t="shared" si="624"/>
      </x:c>
      <x:c r="AD119" s="90" t="str">
        <x:f t="shared" si="625"/>
      </x:c>
      <x:c r="AE119" s="90" t="str">
        <x:f t="shared" si="626"/>
      </x:c>
      <x:c r="AF119" s="90" t="str">
        <x:f t="shared" si="627"/>
      </x:c>
      <x:c r="AG119" s="90" t="str">
        <x:f t="shared" si="628"/>
      </x:c>
      <x:c r="AH119" s="90" t="str">
        <x:f t="shared" si="629"/>
      </x:c>
      <x:c r="AI119" s="90" t="str">
        <x:f t="shared" si="630"/>
      </x:c>
      <x:c r="AJ119" s="90" t="str">
        <x:f t="shared" si="631"/>
      </x:c>
      <x:c r="AK119" s="90" t="str">
        <x:f t="shared" si="632"/>
      </x:c>
      <x:c r="AL119" s="90" t="str">
        <x:f t="shared" si="633"/>
      </x:c>
      <x:c r="AM119" s="90">
        <x:f t="shared" si="634"/>
        <x:v>6980.5357142857129</x:v>
      </x:c>
      <x:c r="AN119" s="90">
        <x:f t="shared" si="635"/>
        <x:v>6980.5357142857129</x:v>
      </x:c>
      <x:c r="AO119" s="90">
        <x:f t="shared" si="636"/>
        <x:v>6980.5357142857129</x:v>
      </x:c>
      <x:c r="AP119" s="90">
        <x:f t="shared" si="637"/>
        <x:v>6980.5357142857129</x:v>
      </x:c>
      <x:c r="AQ119" s="90">
        <x:f t="shared" si="638"/>
        <x:v>6980.5357142857129</x:v>
      </x:c>
      <x:c r="AR119" s="90">
        <x:f t="shared" si="639"/>
        <x:v>6980.5357142857129</x:v>
      </x:c>
      <x:c r="AS119" s="90">
        <x:f t="shared" si="640"/>
        <x:v>6980.5357142857129</x:v>
      </x:c>
      <x:c r="AT119" s="90">
        <x:f t="shared" si="641"/>
        <x:v>6980.5357142857129</x:v>
      </x:c>
      <x:c r="AU119" s="90">
        <x:f t="shared" si="642"/>
        <x:v>6980.5357142857129</x:v>
      </x:c>
      <x:c r="AV119" s="90">
        <x:f t="shared" si="643"/>
        <x:v>6980.5357142857129</x:v>
      </x:c>
      <x:c r="AW119" s="90">
        <x:f t="shared" si="644"/>
        <x:v>6980.5357142857129</x:v>
      </x:c>
      <x:c r="AX119" s="90">
        <x:f t="shared" si="645"/>
        <x:v>6980.5357142857129</x:v>
      </x:c>
      <x:c r="AY119" s="90">
        <x:f t="shared" si="646"/>
        <x:v>6980.5357142857129</x:v>
      </x:c>
      <x:c r="AZ119" s="90">
        <x:f t="shared" si="647"/>
        <x:v>6980.5357142857129</x:v>
      </x:c>
      <x:c r="BA119" s="90" t="str">
        <x:f t="shared" si="648"/>
      </x:c>
      <x:c r="BB119" s="90" t="str">
        <x:f t="shared" si="649"/>
      </x:c>
      <x:c r="BC119" s="90" t="str">
        <x:f t="shared" si="650"/>
      </x:c>
      <x:c r="BD119" s="90" t="str">
        <x:f t="shared" si="651"/>
      </x:c>
      <x:c r="BE119" s="90" t="str">
        <x:f t="shared" si="652"/>
      </x:c>
      <x:c r="BF119" s="90" t="str">
        <x:f t="shared" si="653"/>
      </x:c>
      <x:c r="BG119" s="90" t="str">
        <x:f t="shared" si="654"/>
      </x:c>
      <x:c r="BH119" s="90" t="str">
        <x:f t="shared" si="655"/>
      </x:c>
      <x:c r="BI119" s="90" t="str">
        <x:f t="shared" si="656"/>
      </x:c>
      <x:c r="BJ119" s="90" t="str">
        <x:f t="shared" si="657"/>
      </x:c>
      <x:c r="BK119" s="90" t="str">
        <x:f t="shared" si="658"/>
      </x:c>
      <x:c r="BL119" s="90" t="str">
        <x:f t="shared" si="659"/>
      </x:c>
      <x:c r="BM119" s="90" t="str">
        <x:f t="shared" si="660"/>
      </x:c>
      <x:c r="BN119" s="90" t="str">
        <x:f t="shared" si="661"/>
      </x:c>
      <x:c r="BO119" s="90" t="str">
        <x:f t="shared" si="662"/>
      </x:c>
      <x:c r="BP119" s="90" t="str">
        <x:f t="shared" si="663"/>
      </x:c>
      <x:c r="BQ119" s="90" t="str">
        <x:f t="shared" si="664"/>
      </x:c>
      <x:c r="BR119" s="90" t="str">
        <x:f t="shared" si="665"/>
      </x:c>
      <x:c r="BS119" s="90" t="str">
        <x:f t="shared" si="666"/>
      </x:c>
      <x:c r="BT119" s="90" t="str">
        <x:f t="shared" si="667"/>
      </x:c>
      <x:c r="BU119" s="90" t="str">
        <x:f t="shared" si="668"/>
      </x:c>
      <x:c r="BV119" s="90" t="str">
        <x:f t="shared" si="669"/>
      </x:c>
      <x:c r="BW119" s="90" t="str">
        <x:f t="shared" si="670"/>
      </x:c>
      <x:c r="BX119" s="90" t="str">
        <x:f t="shared" si="671"/>
      </x:c>
      <x:c r="BY119" s="90" t="str">
        <x:f t="shared" si="672"/>
      </x:c>
      <x:c r="BZ119" s="90" t="str">
        <x:f t="shared" si="673"/>
      </x:c>
      <x:c r="CA119" s="90" t="str">
        <x:f t="shared" si="674"/>
      </x:c>
      <x:c r="CB119" s="90" t="str">
        <x:f t="shared" si="675"/>
      </x:c>
      <x:c r="CC119" s="90" t="str">
        <x:f t="shared" si="676"/>
      </x:c>
      <x:c r="CD119" s="90" t="str">
        <x:f t="shared" si="677"/>
      </x:c>
      <x:c r="CE119" s="90" t="str">
        <x:f t="shared" si="678"/>
      </x:c>
      <x:c r="CF119" s="90" t="str">
        <x:f t="shared" si="679"/>
      </x:c>
      <x:c r="CG119" s="90" t="str">
        <x:f t="shared" si="680"/>
      </x:c>
      <x:c r="CH119" s="90" t="str">
        <x:f t="shared" si="681"/>
      </x:c>
      <x:c r="CI119" s="90" t="str">
        <x:f t="shared" si="682"/>
      </x:c>
      <x:c r="CJ119" s="90" t="str">
        <x:f t="shared" si="683"/>
      </x:c>
      <x:c r="CK119" s="90" t="str">
        <x:f t="shared" si="684"/>
      </x:c>
      <x:c r="CL119" s="90" t="str">
        <x:f t="shared" si="685"/>
      </x:c>
      <x:c r="CM119" s="90" t="str">
        <x:f t="shared" si="686"/>
      </x:c>
      <x:c r="CN119" s="90" t="str">
        <x:f t="shared" si="687"/>
      </x:c>
      <x:c r="CO119" s="90" t="str">
        <x:f t="shared" si="688"/>
      </x:c>
      <x:c r="CP119" s="90" t="str">
        <x:f t="shared" si="689"/>
      </x:c>
      <x:c r="CQ119" s="90" t="str">
        <x:f t="shared" si="690"/>
      </x:c>
      <x:c r="CR119" s="90" t="str">
        <x:f t="shared" si="691"/>
      </x:c>
      <x:c r="CS119" s="90" t="str">
        <x:f t="shared" si="692"/>
      </x:c>
      <x:c r="CT119" s="90" t="str">
        <x:f t="shared" si="693"/>
      </x:c>
      <x:c r="CU119" s="90" t="str">
        <x:f t="shared" si="694"/>
      </x:c>
      <x:c r="CV119" s="90" t="str">
        <x:f t="shared" si="695"/>
      </x:c>
      <x:c r="CW119" s="90" t="str">
        <x:f t="shared" si="696"/>
      </x:c>
      <x:c r="CX119" s="90" t="str">
        <x:f t="shared" si="697"/>
      </x:c>
      <x:c r="CY119" s="90" t="str">
        <x:f t="shared" si="698"/>
      </x:c>
      <x:c r="CZ119" s="90" t="str">
        <x:f t="shared" si="699"/>
      </x:c>
      <x:c r="DA119" s="90" t="str">
        <x:f t="shared" si="700"/>
      </x:c>
      <x:c r="DB119" s="90" t="str">
        <x:f t="shared" si="701"/>
      </x:c>
      <x:c r="DC119" s="90" t="str">
        <x:f t="shared" si="702"/>
      </x:c>
      <x:c r="DD119" s="90" t="str">
        <x:f t="shared" si="703"/>
      </x:c>
      <x:c r="DE119" s="90" t="str">
        <x:f t="shared" si="704"/>
      </x:c>
      <x:c r="DF119" s="90" t="str">
        <x:f t="shared" si="705"/>
      </x:c>
      <x:c r="DG119" s="90" t="str">
        <x:f t="shared" si="706"/>
      </x:c>
      <x:c r="DH119" s="90" t="str">
        <x:f t="shared" si="707"/>
      </x:c>
      <x:c r="DI119" s="90" t="str">
        <x:f t="shared" si="708"/>
      </x:c>
      <x:c r="DJ119" s="90" t="str">
        <x:f t="shared" si="709"/>
      </x:c>
      <x:c r="DK119" s="90" t="str">
        <x:f t="shared" si="710"/>
      </x:c>
      <x:c r="DL119" s="90" t="str">
        <x:f t="shared" si="711"/>
      </x:c>
      <x:c r="DM119" s="90" t="str">
        <x:f t="shared" si="712"/>
      </x:c>
      <x:c r="DN119" s="90" t="str">
        <x:f t="shared" si="713"/>
      </x:c>
      <x:c r="DO119" s="90" t="str">
        <x:f t="shared" si="714"/>
      </x:c>
      <x:c r="DP119" s="90" t="str">
        <x:f t="shared" si="715"/>
      </x:c>
      <x:c r="DQ119" s="90" t="str">
        <x:f t="shared" si="716"/>
      </x:c>
      <x:c r="DR119" s="90" t="str">
        <x:f t="shared" si="717"/>
      </x:c>
      <x:c r="DS119" s="90" t="str">
        <x:f t="shared" si="718"/>
      </x:c>
      <x:c r="DT119" s="90" t="str">
        <x:f t="shared" si="719"/>
      </x:c>
      <x:c r="DU119" s="90" t="str">
        <x:f t="shared" si="720"/>
      </x:c>
      <x:c r="DV119" s="90" t="str">
        <x:f t="shared" si="721"/>
      </x:c>
      <x:c r="DW119" s="90" t="str">
        <x:f t="shared" si="722"/>
      </x:c>
      <x:c r="DX119" s="90" t="str">
        <x:f t="shared" si="723"/>
      </x:c>
      <x:c r="DY119" s="90" t="str">
        <x:f t="shared" si="724"/>
      </x:c>
      <x:c r="DZ119" s="90" t="str">
        <x:f t="shared" si="725"/>
      </x:c>
      <x:c r="EA119" s="90" t="str">
        <x:f t="shared" si="726"/>
      </x:c>
      <x:c r="EB119" s="90" t="str">
        <x:f t="shared" si="727"/>
      </x:c>
      <x:c r="EC119" s="90" t="str">
        <x:f t="shared" si="728"/>
      </x:c>
      <x:c r="ED119" s="90" t="str">
        <x:f t="shared" si="729"/>
      </x:c>
      <x:c r="EE119" s="90" t="str">
        <x:f t="shared" si="730"/>
      </x:c>
      <x:c r="EF119" s="90" t="str">
        <x:f t="shared" si="731"/>
      </x:c>
      <x:c r="EG119" s="90" t="str">
        <x:f t="shared" si="732"/>
      </x:c>
      <x:c r="EH119" s="90" t="str">
        <x:f t="shared" si="733"/>
      </x:c>
      <x:c r="EI119" s="90" t="str">
        <x:f t="shared" si="734"/>
      </x:c>
      <x:c r="EJ119" s="90" t="str">
        <x:f t="shared" si="735"/>
      </x:c>
      <x:c r="EK119" s="90" t="str">
        <x:f t="shared" si="736"/>
      </x:c>
      <x:c r="EL119" s="90" t="str">
        <x:f t="shared" si="737"/>
      </x:c>
      <x:c r="EM119" s="90" t="str">
        <x:f t="shared" si="738"/>
      </x:c>
      <x:c r="EN119" s="90" t="str">
        <x:f t="shared" si="739"/>
      </x:c>
      <x:c r="EO119" s="90" t="str">
        <x:f t="shared" si="740"/>
      </x:c>
      <x:c r="EP119" s="90" t="str">
        <x:f t="shared" si="741"/>
      </x:c>
      <x:c r="EQ119" s="90" t="str">
        <x:f t="shared" si="742"/>
      </x:c>
      <x:c r="ER119" s="90" t="str">
        <x:f t="shared" si="743"/>
      </x:c>
      <x:c r="ES119" s="90" t="str">
        <x:f t="shared" si="744"/>
      </x:c>
      <x:c r="ET119" s="90" t="str">
        <x:f t="shared" si="745"/>
      </x:c>
      <x:c r="EU119" s="90" t="str">
        <x:f t="shared" si="746"/>
      </x:c>
      <x:c r="EV119" s="90" t="str">
        <x:f t="shared" si="747"/>
      </x:c>
      <x:c r="EW119" s="90" t="str">
        <x:f t="shared" si="748"/>
      </x:c>
      <x:c r="EX119" s="90" t="str">
        <x:f t="shared" si="749"/>
      </x:c>
      <x:c r="EY119" s="90" t="str">
        <x:f t="shared" si="750"/>
      </x:c>
      <x:c r="EZ119" s="90" t="str">
        <x:f t="shared" si="751"/>
      </x:c>
      <x:c r="FA119" s="90" t="str">
        <x:f t="shared" si="752"/>
      </x:c>
      <x:c r="FB119" t="n">
        <x:f>'07_Presupuesto'!J114-'14_Parametros'!$B$5+1</x:f>
        <x:v>32</x:v>
      </x:c>
      <x:c r="FC119" t="n">
        <x:f>'07_Presupuesto'!K114-'14_Parametros'!$B$5+1</x:f>
        <x:v>45</x:v>
      </x:c>
      <x:c r="FD119">
        <x:f t="shared" si="753"/>
        <x:v>14</x:v>
      </x:c>
    </x:row>
    <x:row r="120" ht="21" customHeight="1">
      <x:c r="B120" s="109" t="str">
        <x:f>'07A_Ppto_Comparado'!K118</x:f>
        <x:v>C.3.2.2/c)</x:v>
      </x:c>
      <x:c r="C120" s="109" t="str">
        <x:f>'07A_Ppto_Comparado'!L118</x:f>
        <x:v>Tuberia PVC Sanitario Gris, D=110mm</x:v>
      </x:c>
      <x:c r="D120" s="109" t="str">
        <x:f>'07A_Ppto_Comparado'!M118</x:f>
        <x:v>ML</x:v>
      </x:c>
      <x:c r="E120" s="110" t="n">
        <x:f>'07A_Ppto_Comparado'!N118</x:f>
        <x:v>16.33</x:v>
      </x:c>
      <x:c r="F120" s="110" t="n">
        <x:f>'07A_Ppto_Comparado'!O118</x:f>
        <x:v>9375</x:v>
      </x:c>
      <x:c r="G120" s="110" t="n">
        <x:f>'07A_Ppto_Comparado'!P118</x:f>
        <x:v>153093.74999999997</x:v>
      </x:c>
      <x:c r="H120" s="110" t="str">
        <x:f t="shared" si="603"/>
      </x:c>
      <x:c r="I120" s="110" t="str">
        <x:f t="shared" si="604"/>
      </x:c>
      <x:c r="J120" s="110" t="str">
        <x:f t="shared" si="605"/>
      </x:c>
      <x:c r="K120" s="110" t="str">
        <x:f t="shared" si="606"/>
      </x:c>
      <x:c r="L120" s="110" t="str">
        <x:f t="shared" si="607"/>
      </x:c>
      <x:c r="M120" s="110" t="str">
        <x:f t="shared" si="608"/>
      </x:c>
      <x:c r="N120" s="110" t="str">
        <x:f t="shared" si="609"/>
      </x:c>
      <x:c r="O120" s="110" t="str">
        <x:f t="shared" si="610"/>
      </x:c>
      <x:c r="P120" s="110" t="str">
        <x:f t="shared" si="611"/>
      </x:c>
      <x:c r="Q120" s="110" t="str">
        <x:f t="shared" si="612"/>
      </x:c>
      <x:c r="R120" s="110" t="str">
        <x:f t="shared" si="613"/>
      </x:c>
      <x:c r="S120" s="110" t="str">
        <x:f t="shared" si="614"/>
      </x:c>
      <x:c r="T120" s="110" t="str">
        <x:f t="shared" si="615"/>
      </x:c>
      <x:c r="U120" s="110" t="str">
        <x:f t="shared" si="616"/>
      </x:c>
      <x:c r="V120" s="110" t="str">
        <x:f t="shared" si="617"/>
      </x:c>
      <x:c r="W120" s="110" t="str">
        <x:f t="shared" si="618"/>
      </x:c>
      <x:c r="X120" s="110" t="str">
        <x:f t="shared" si="619"/>
      </x:c>
      <x:c r="Y120" s="110" t="str">
        <x:f t="shared" si="620"/>
      </x:c>
      <x:c r="Z120" s="110" t="str">
        <x:f t="shared" si="621"/>
      </x:c>
      <x:c r="AA120" s="110" t="str">
        <x:f t="shared" si="622"/>
      </x:c>
      <x:c r="AB120" s="110" t="str">
        <x:f t="shared" si="623"/>
      </x:c>
      <x:c r="AC120" s="110" t="str">
        <x:f t="shared" si="624"/>
      </x:c>
      <x:c r="AD120" s="110" t="str">
        <x:f t="shared" si="625"/>
      </x:c>
      <x:c r="AE120" s="110" t="str">
        <x:f t="shared" si="626"/>
      </x:c>
      <x:c r="AF120" s="110" t="str">
        <x:f t="shared" si="627"/>
      </x:c>
      <x:c r="AG120" s="110" t="str">
        <x:f t="shared" si="628"/>
      </x:c>
      <x:c r="AH120" s="110" t="str">
        <x:f t="shared" si="629"/>
      </x:c>
      <x:c r="AI120" s="110" t="str">
        <x:f t="shared" si="630"/>
      </x:c>
      <x:c r="AJ120" s="110" t="str">
        <x:f t="shared" si="631"/>
      </x:c>
      <x:c r="AK120" s="110" t="str">
        <x:f t="shared" si="632"/>
      </x:c>
      <x:c r="AL120" s="110" t="str">
        <x:f t="shared" si="633"/>
      </x:c>
      <x:c r="AM120" s="110">
        <x:f t="shared" si="634"/>
        <x:v>10935.267857142855</x:v>
      </x:c>
      <x:c r="AN120" s="110">
        <x:f t="shared" si="635"/>
        <x:v>10935.267857142855</x:v>
      </x:c>
      <x:c r="AO120" s="110">
        <x:f t="shared" si="636"/>
        <x:v>10935.267857142855</x:v>
      </x:c>
      <x:c r="AP120" s="110">
        <x:f t="shared" si="637"/>
        <x:v>10935.267857142855</x:v>
      </x:c>
      <x:c r="AQ120" s="110">
        <x:f t="shared" si="638"/>
        <x:v>10935.267857142855</x:v>
      </x:c>
      <x:c r="AR120" s="110">
        <x:f t="shared" si="639"/>
        <x:v>10935.267857142855</x:v>
      </x:c>
      <x:c r="AS120" s="110">
        <x:f t="shared" si="640"/>
        <x:v>10935.267857142855</x:v>
      </x:c>
      <x:c r="AT120" s="110">
        <x:f t="shared" si="641"/>
        <x:v>10935.267857142855</x:v>
      </x:c>
      <x:c r="AU120" s="110">
        <x:f t="shared" si="642"/>
        <x:v>10935.267857142855</x:v>
      </x:c>
      <x:c r="AV120" s="110">
        <x:f t="shared" si="643"/>
        <x:v>10935.267857142855</x:v>
      </x:c>
      <x:c r="AW120" s="110">
        <x:f t="shared" si="644"/>
        <x:v>10935.267857142855</x:v>
      </x:c>
      <x:c r="AX120" s="110">
        <x:f t="shared" si="645"/>
        <x:v>10935.267857142855</x:v>
      </x:c>
      <x:c r="AY120" s="110">
        <x:f t="shared" si="646"/>
        <x:v>10935.267857142855</x:v>
      </x:c>
      <x:c r="AZ120" s="110">
        <x:f t="shared" si="647"/>
        <x:v>10935.267857142855</x:v>
      </x:c>
      <x:c r="BA120" s="110" t="str">
        <x:f t="shared" si="648"/>
      </x:c>
      <x:c r="BB120" s="110" t="str">
        <x:f t="shared" si="649"/>
      </x:c>
      <x:c r="BC120" s="110" t="str">
        <x:f t="shared" si="650"/>
      </x:c>
      <x:c r="BD120" s="110" t="str">
        <x:f t="shared" si="651"/>
      </x:c>
      <x:c r="BE120" s="110" t="str">
        <x:f t="shared" si="652"/>
      </x:c>
      <x:c r="BF120" s="110" t="str">
        <x:f t="shared" si="653"/>
      </x:c>
      <x:c r="BG120" s="110" t="str">
        <x:f t="shared" si="654"/>
      </x:c>
      <x:c r="BH120" s="110" t="str">
        <x:f t="shared" si="655"/>
      </x:c>
      <x:c r="BI120" s="110" t="str">
        <x:f t="shared" si="656"/>
      </x:c>
      <x:c r="BJ120" s="110" t="str">
        <x:f t="shared" si="657"/>
      </x:c>
      <x:c r="BK120" s="110" t="str">
        <x:f t="shared" si="658"/>
      </x:c>
      <x:c r="BL120" s="110" t="str">
        <x:f t="shared" si="659"/>
      </x:c>
      <x:c r="BM120" s="110" t="str">
        <x:f t="shared" si="660"/>
      </x:c>
      <x:c r="BN120" s="110" t="str">
        <x:f t="shared" si="661"/>
      </x:c>
      <x:c r="BO120" s="110" t="str">
        <x:f t="shared" si="662"/>
      </x:c>
      <x:c r="BP120" s="110" t="str">
        <x:f t="shared" si="663"/>
      </x:c>
      <x:c r="BQ120" s="110" t="str">
        <x:f t="shared" si="664"/>
      </x:c>
      <x:c r="BR120" s="110" t="str">
        <x:f t="shared" si="665"/>
      </x:c>
      <x:c r="BS120" s="110" t="str">
        <x:f t="shared" si="666"/>
      </x:c>
      <x:c r="BT120" s="110" t="str">
        <x:f t="shared" si="667"/>
      </x:c>
      <x:c r="BU120" s="110" t="str">
        <x:f t="shared" si="668"/>
      </x:c>
      <x:c r="BV120" s="110" t="str">
        <x:f t="shared" si="669"/>
      </x:c>
      <x:c r="BW120" s="110" t="str">
        <x:f t="shared" si="670"/>
      </x:c>
      <x:c r="BX120" s="110" t="str">
        <x:f t="shared" si="671"/>
      </x:c>
      <x:c r="BY120" s="110" t="str">
        <x:f t="shared" si="672"/>
      </x:c>
      <x:c r="BZ120" s="110" t="str">
        <x:f t="shared" si="673"/>
      </x:c>
      <x:c r="CA120" s="110" t="str">
        <x:f t="shared" si="674"/>
      </x:c>
      <x:c r="CB120" s="110" t="str">
        <x:f t="shared" si="675"/>
      </x:c>
      <x:c r="CC120" s="110" t="str">
        <x:f t="shared" si="676"/>
      </x:c>
      <x:c r="CD120" s="110" t="str">
        <x:f t="shared" si="677"/>
      </x:c>
      <x:c r="CE120" s="110" t="str">
        <x:f t="shared" si="678"/>
      </x:c>
      <x:c r="CF120" s="110" t="str">
        <x:f t="shared" si="679"/>
      </x:c>
      <x:c r="CG120" s="110" t="str">
        <x:f t="shared" si="680"/>
      </x:c>
      <x:c r="CH120" s="110" t="str">
        <x:f t="shared" si="681"/>
      </x:c>
      <x:c r="CI120" s="110" t="str">
        <x:f t="shared" si="682"/>
      </x:c>
      <x:c r="CJ120" s="110" t="str">
        <x:f t="shared" si="683"/>
      </x:c>
      <x:c r="CK120" s="110" t="str">
        <x:f t="shared" si="684"/>
      </x:c>
      <x:c r="CL120" s="110" t="str">
        <x:f t="shared" si="685"/>
      </x:c>
      <x:c r="CM120" s="110" t="str">
        <x:f t="shared" si="686"/>
      </x:c>
      <x:c r="CN120" s="110" t="str">
        <x:f t="shared" si="687"/>
      </x:c>
      <x:c r="CO120" s="110" t="str">
        <x:f t="shared" si="688"/>
      </x:c>
      <x:c r="CP120" s="110" t="str">
        <x:f t="shared" si="689"/>
      </x:c>
      <x:c r="CQ120" s="110" t="str">
        <x:f t="shared" si="690"/>
      </x:c>
      <x:c r="CR120" s="110" t="str">
        <x:f t="shared" si="691"/>
      </x:c>
      <x:c r="CS120" s="110" t="str">
        <x:f t="shared" si="692"/>
      </x:c>
      <x:c r="CT120" s="110" t="str">
        <x:f t="shared" si="693"/>
      </x:c>
      <x:c r="CU120" s="110" t="str">
        <x:f t="shared" si="694"/>
      </x:c>
      <x:c r="CV120" s="110" t="str">
        <x:f t="shared" si="695"/>
      </x:c>
      <x:c r="CW120" s="110" t="str">
        <x:f t="shared" si="696"/>
      </x:c>
      <x:c r="CX120" s="110" t="str">
        <x:f t="shared" si="697"/>
      </x:c>
      <x:c r="CY120" s="110" t="str">
        <x:f t="shared" si="698"/>
      </x:c>
      <x:c r="CZ120" s="110" t="str">
        <x:f t="shared" si="699"/>
      </x:c>
      <x:c r="DA120" s="110" t="str">
        <x:f t="shared" si="700"/>
      </x:c>
      <x:c r="DB120" s="110" t="str">
        <x:f t="shared" si="701"/>
      </x:c>
      <x:c r="DC120" s="110" t="str">
        <x:f t="shared" si="702"/>
      </x:c>
      <x:c r="DD120" s="110" t="str">
        <x:f t="shared" si="703"/>
      </x:c>
      <x:c r="DE120" s="110" t="str">
        <x:f t="shared" si="704"/>
      </x:c>
      <x:c r="DF120" s="110" t="str">
        <x:f t="shared" si="705"/>
      </x:c>
      <x:c r="DG120" s="110" t="str">
        <x:f t="shared" si="706"/>
      </x:c>
      <x:c r="DH120" s="110" t="str">
        <x:f t="shared" si="707"/>
      </x:c>
      <x:c r="DI120" s="110" t="str">
        <x:f t="shared" si="708"/>
      </x:c>
      <x:c r="DJ120" s="110" t="str">
        <x:f t="shared" si="709"/>
      </x:c>
      <x:c r="DK120" s="110" t="str">
        <x:f t="shared" si="710"/>
      </x:c>
      <x:c r="DL120" s="110" t="str">
        <x:f t="shared" si="711"/>
      </x:c>
      <x:c r="DM120" s="110" t="str">
        <x:f t="shared" si="712"/>
      </x:c>
      <x:c r="DN120" s="110" t="str">
        <x:f t="shared" si="713"/>
      </x:c>
      <x:c r="DO120" s="110" t="str">
        <x:f t="shared" si="714"/>
      </x:c>
      <x:c r="DP120" s="110" t="str">
        <x:f t="shared" si="715"/>
      </x:c>
      <x:c r="DQ120" s="110" t="str">
        <x:f t="shared" si="716"/>
      </x:c>
      <x:c r="DR120" s="110" t="str">
        <x:f t="shared" si="717"/>
      </x:c>
      <x:c r="DS120" s="110" t="str">
        <x:f t="shared" si="718"/>
      </x:c>
      <x:c r="DT120" s="110" t="str">
        <x:f t="shared" si="719"/>
      </x:c>
      <x:c r="DU120" s="110" t="str">
        <x:f t="shared" si="720"/>
      </x:c>
      <x:c r="DV120" s="110" t="str">
        <x:f t="shared" si="721"/>
      </x:c>
      <x:c r="DW120" s="110" t="str">
        <x:f t="shared" si="722"/>
      </x:c>
      <x:c r="DX120" s="110" t="str">
        <x:f t="shared" si="723"/>
      </x:c>
      <x:c r="DY120" s="110" t="str">
        <x:f t="shared" si="724"/>
      </x:c>
      <x:c r="DZ120" s="110" t="str">
        <x:f t="shared" si="725"/>
      </x:c>
      <x:c r="EA120" s="110" t="str">
        <x:f t="shared" si="726"/>
      </x:c>
      <x:c r="EB120" s="110" t="str">
        <x:f t="shared" si="727"/>
      </x:c>
      <x:c r="EC120" s="110" t="str">
        <x:f t="shared" si="728"/>
      </x:c>
      <x:c r="ED120" s="110" t="str">
        <x:f t="shared" si="729"/>
      </x:c>
      <x:c r="EE120" s="110" t="str">
        <x:f t="shared" si="730"/>
      </x:c>
      <x:c r="EF120" s="110" t="str">
        <x:f t="shared" si="731"/>
      </x:c>
      <x:c r="EG120" s="110" t="str">
        <x:f t="shared" si="732"/>
      </x:c>
      <x:c r="EH120" s="110" t="str">
        <x:f t="shared" si="733"/>
      </x:c>
      <x:c r="EI120" s="110" t="str">
        <x:f t="shared" si="734"/>
      </x:c>
      <x:c r="EJ120" s="110" t="str">
        <x:f t="shared" si="735"/>
      </x:c>
      <x:c r="EK120" s="110" t="str">
        <x:f t="shared" si="736"/>
      </x:c>
      <x:c r="EL120" s="110" t="str">
        <x:f t="shared" si="737"/>
      </x:c>
      <x:c r="EM120" s="110" t="str">
        <x:f t="shared" si="738"/>
      </x:c>
      <x:c r="EN120" s="110" t="str">
        <x:f t="shared" si="739"/>
      </x:c>
      <x:c r="EO120" s="110" t="str">
        <x:f t="shared" si="740"/>
      </x:c>
      <x:c r="EP120" s="110" t="str">
        <x:f t="shared" si="741"/>
      </x:c>
      <x:c r="EQ120" s="110" t="str">
        <x:f t="shared" si="742"/>
      </x:c>
      <x:c r="ER120" s="110" t="str">
        <x:f t="shared" si="743"/>
      </x:c>
      <x:c r="ES120" s="110" t="str">
        <x:f t="shared" si="744"/>
      </x:c>
      <x:c r="ET120" s="110" t="str">
        <x:f t="shared" si="745"/>
      </x:c>
      <x:c r="EU120" s="110" t="str">
        <x:f t="shared" si="746"/>
      </x:c>
      <x:c r="EV120" s="110" t="str">
        <x:f t="shared" si="747"/>
      </x:c>
      <x:c r="EW120" s="110" t="str">
        <x:f t="shared" si="748"/>
      </x:c>
      <x:c r="EX120" s="110" t="str">
        <x:f t="shared" si="749"/>
      </x:c>
      <x:c r="EY120" s="110" t="str">
        <x:f t="shared" si="750"/>
      </x:c>
      <x:c r="EZ120" s="110" t="str">
        <x:f t="shared" si="751"/>
      </x:c>
      <x:c r="FA120" s="110" t="str">
        <x:f t="shared" si="752"/>
      </x:c>
      <x:c r="FB120" t="n">
        <x:f>'07_Presupuesto'!J115-'14_Parametros'!$B$5+1</x:f>
        <x:v>32</x:v>
      </x:c>
      <x:c r="FC120" t="n">
        <x:f>'07_Presupuesto'!K115-'14_Parametros'!$B$5+1</x:f>
        <x:v>45</x:v>
      </x:c>
      <x:c r="FD120">
        <x:f t="shared" si="753"/>
        <x:v>14</x:v>
      </x:c>
    </x:row>
    <x:row r="121" ht="21" customHeight="1">
      <x:c r="B121" t="str">
        <x:f>'07A_Ppto_Comparado'!K119</x:f>
        <x:v>C.3.2.2/d)</x:v>
      </x:c>
      <x:c r="C121" t="str">
        <x:f>'07A_Ppto_Comparado'!L119</x:f>
        <x:v>Piezas Especiales</x:v>
      </x:c>
      <x:c r="D121" t="str">
        <x:f>'07A_Ppto_Comparado'!M119</x:f>
        <x:v>KG</x:v>
      </x:c>
      <x:c r="E121" s="90" t="n">
        <x:f>'07A_Ppto_Comparado'!N119</x:f>
        <x:v>6</x:v>
      </x:c>
      <x:c r="F121" s="90" t="n">
        <x:f>'07A_Ppto_Comparado'!O119</x:f>
        <x:v>15000</x:v>
      </x:c>
      <x:c r="G121" s="90" t="n">
        <x:f>'07A_Ppto_Comparado'!P119</x:f>
        <x:v>90000</x:v>
      </x:c>
      <x:c r="H121" s="90" t="str">
        <x:f t="shared" si="603"/>
      </x:c>
      <x:c r="I121" s="90" t="str">
        <x:f t="shared" si="604"/>
      </x:c>
      <x:c r="J121" s="90" t="str">
        <x:f t="shared" si="605"/>
      </x:c>
      <x:c r="K121" s="90" t="str">
        <x:f t="shared" si="606"/>
      </x:c>
      <x:c r="L121" s="90" t="str">
        <x:f t="shared" si="607"/>
      </x:c>
      <x:c r="M121" s="90" t="str">
        <x:f t="shared" si="608"/>
      </x:c>
      <x:c r="N121" s="90" t="str">
        <x:f t="shared" si="609"/>
      </x:c>
      <x:c r="O121" s="90" t="str">
        <x:f t="shared" si="610"/>
      </x:c>
      <x:c r="P121" s="90" t="str">
        <x:f t="shared" si="611"/>
      </x:c>
      <x:c r="Q121" s="90" t="str">
        <x:f t="shared" si="612"/>
      </x:c>
      <x:c r="R121" s="90" t="str">
        <x:f t="shared" si="613"/>
      </x:c>
      <x:c r="S121" s="90" t="str">
        <x:f t="shared" si="614"/>
      </x:c>
      <x:c r="T121" s="90" t="str">
        <x:f t="shared" si="615"/>
      </x:c>
      <x:c r="U121" s="90" t="str">
        <x:f t="shared" si="616"/>
      </x:c>
      <x:c r="V121" s="90" t="str">
        <x:f t="shared" si="617"/>
      </x:c>
      <x:c r="W121" s="90" t="str">
        <x:f t="shared" si="618"/>
      </x:c>
      <x:c r="X121" s="90" t="str">
        <x:f t="shared" si="619"/>
      </x:c>
      <x:c r="Y121" s="90" t="str">
        <x:f t="shared" si="620"/>
      </x:c>
      <x:c r="Z121" s="90" t="str">
        <x:f t="shared" si="621"/>
      </x:c>
      <x:c r="AA121" s="90" t="str">
        <x:f t="shared" si="622"/>
      </x:c>
      <x:c r="AB121" s="90" t="str">
        <x:f t="shared" si="623"/>
      </x:c>
      <x:c r="AC121" s="90" t="str">
        <x:f t="shared" si="624"/>
      </x:c>
      <x:c r="AD121" s="90" t="str">
        <x:f t="shared" si="625"/>
      </x:c>
      <x:c r="AE121" s="90" t="str">
        <x:f t="shared" si="626"/>
      </x:c>
      <x:c r="AF121" s="90" t="str">
        <x:f t="shared" si="627"/>
      </x:c>
      <x:c r="AG121" s="90" t="str">
        <x:f t="shared" si="628"/>
      </x:c>
      <x:c r="AH121" s="90" t="str">
        <x:f t="shared" si="629"/>
      </x:c>
      <x:c r="AI121" s="90" t="str">
        <x:f t="shared" si="630"/>
      </x:c>
      <x:c r="AJ121" s="90" t="str">
        <x:f t="shared" si="631"/>
      </x:c>
      <x:c r="AK121" s="90" t="str">
        <x:f t="shared" si="632"/>
      </x:c>
      <x:c r="AL121" s="90" t="str">
        <x:f t="shared" si="633"/>
      </x:c>
      <x:c r="AM121" s="90">
        <x:f t="shared" si="634"/>
        <x:v>6428.5714285714284</x:v>
      </x:c>
      <x:c r="AN121" s="90">
        <x:f t="shared" si="635"/>
        <x:v>6428.5714285714284</x:v>
      </x:c>
      <x:c r="AO121" s="90">
        <x:f t="shared" si="636"/>
        <x:v>6428.5714285714284</x:v>
      </x:c>
      <x:c r="AP121" s="90">
        <x:f t="shared" si="637"/>
        <x:v>6428.5714285714284</x:v>
      </x:c>
      <x:c r="AQ121" s="90">
        <x:f t="shared" si="638"/>
        <x:v>6428.5714285714284</x:v>
      </x:c>
      <x:c r="AR121" s="90">
        <x:f t="shared" si="639"/>
        <x:v>6428.5714285714284</x:v>
      </x:c>
      <x:c r="AS121" s="90">
        <x:f t="shared" si="640"/>
        <x:v>6428.5714285714284</x:v>
      </x:c>
      <x:c r="AT121" s="90">
        <x:f t="shared" si="641"/>
        <x:v>6428.5714285714284</x:v>
      </x:c>
      <x:c r="AU121" s="90">
        <x:f t="shared" si="642"/>
        <x:v>6428.5714285714284</x:v>
      </x:c>
      <x:c r="AV121" s="90">
        <x:f t="shared" si="643"/>
        <x:v>6428.5714285714284</x:v>
      </x:c>
      <x:c r="AW121" s="90">
        <x:f t="shared" si="644"/>
        <x:v>6428.5714285714284</x:v>
      </x:c>
      <x:c r="AX121" s="90">
        <x:f t="shared" si="645"/>
        <x:v>6428.5714285714284</x:v>
      </x:c>
      <x:c r="AY121" s="90">
        <x:f t="shared" si="646"/>
        <x:v>6428.5714285714284</x:v>
      </x:c>
      <x:c r="AZ121" s="90">
        <x:f t="shared" si="647"/>
        <x:v>6428.5714285714284</x:v>
      </x:c>
      <x:c r="BA121" s="90" t="str">
        <x:f t="shared" si="648"/>
      </x:c>
      <x:c r="BB121" s="90" t="str">
        <x:f t="shared" si="649"/>
      </x:c>
      <x:c r="BC121" s="90" t="str">
        <x:f t="shared" si="650"/>
      </x:c>
      <x:c r="BD121" s="90" t="str">
        <x:f t="shared" si="651"/>
      </x:c>
      <x:c r="BE121" s="90" t="str">
        <x:f t="shared" si="652"/>
      </x:c>
      <x:c r="BF121" s="90" t="str">
        <x:f t="shared" si="653"/>
      </x:c>
      <x:c r="BG121" s="90" t="str">
        <x:f t="shared" si="654"/>
      </x:c>
      <x:c r="BH121" s="90" t="str">
        <x:f t="shared" si="655"/>
      </x:c>
      <x:c r="BI121" s="90" t="str">
        <x:f t="shared" si="656"/>
      </x:c>
      <x:c r="BJ121" s="90" t="str">
        <x:f t="shared" si="657"/>
      </x:c>
      <x:c r="BK121" s="90" t="str">
        <x:f t="shared" si="658"/>
      </x:c>
      <x:c r="BL121" s="90" t="str">
        <x:f t="shared" si="659"/>
      </x:c>
      <x:c r="BM121" s="90" t="str">
        <x:f t="shared" si="660"/>
      </x:c>
      <x:c r="BN121" s="90" t="str">
        <x:f t="shared" si="661"/>
      </x:c>
      <x:c r="BO121" s="90" t="str">
        <x:f t="shared" si="662"/>
      </x:c>
      <x:c r="BP121" s="90" t="str">
        <x:f t="shared" si="663"/>
      </x:c>
      <x:c r="BQ121" s="90" t="str">
        <x:f t="shared" si="664"/>
      </x:c>
      <x:c r="BR121" s="90" t="str">
        <x:f t="shared" si="665"/>
      </x:c>
      <x:c r="BS121" s="90" t="str">
        <x:f t="shared" si="666"/>
      </x:c>
      <x:c r="BT121" s="90" t="str">
        <x:f t="shared" si="667"/>
      </x:c>
      <x:c r="BU121" s="90" t="str">
        <x:f t="shared" si="668"/>
      </x:c>
      <x:c r="BV121" s="90" t="str">
        <x:f t="shared" si="669"/>
      </x:c>
      <x:c r="BW121" s="90" t="str">
        <x:f t="shared" si="670"/>
      </x:c>
      <x:c r="BX121" s="90" t="str">
        <x:f t="shared" si="671"/>
      </x:c>
      <x:c r="BY121" s="90" t="str">
        <x:f t="shared" si="672"/>
      </x:c>
      <x:c r="BZ121" s="90" t="str">
        <x:f t="shared" si="673"/>
      </x:c>
      <x:c r="CA121" s="90" t="str">
        <x:f t="shared" si="674"/>
      </x:c>
      <x:c r="CB121" s="90" t="str">
        <x:f t="shared" si="675"/>
      </x:c>
      <x:c r="CC121" s="90" t="str">
        <x:f t="shared" si="676"/>
      </x:c>
      <x:c r="CD121" s="90" t="str">
        <x:f t="shared" si="677"/>
      </x:c>
      <x:c r="CE121" s="90" t="str">
        <x:f t="shared" si="678"/>
      </x:c>
      <x:c r="CF121" s="90" t="str">
        <x:f t="shared" si="679"/>
      </x:c>
      <x:c r="CG121" s="90" t="str">
        <x:f t="shared" si="680"/>
      </x:c>
      <x:c r="CH121" s="90" t="str">
        <x:f t="shared" si="681"/>
      </x:c>
      <x:c r="CI121" s="90" t="str">
        <x:f t="shared" si="682"/>
      </x:c>
      <x:c r="CJ121" s="90" t="str">
        <x:f t="shared" si="683"/>
      </x:c>
      <x:c r="CK121" s="90" t="str">
        <x:f t="shared" si="684"/>
      </x:c>
      <x:c r="CL121" s="90" t="str">
        <x:f t="shared" si="685"/>
      </x:c>
      <x:c r="CM121" s="90" t="str">
        <x:f t="shared" si="686"/>
      </x:c>
      <x:c r="CN121" s="90" t="str">
        <x:f t="shared" si="687"/>
      </x:c>
      <x:c r="CO121" s="90" t="str">
        <x:f t="shared" si="688"/>
      </x:c>
      <x:c r="CP121" s="90" t="str">
        <x:f t="shared" si="689"/>
      </x:c>
      <x:c r="CQ121" s="90" t="str">
        <x:f t="shared" si="690"/>
      </x:c>
      <x:c r="CR121" s="90" t="str">
        <x:f t="shared" si="691"/>
      </x:c>
      <x:c r="CS121" s="90" t="str">
        <x:f t="shared" si="692"/>
      </x:c>
      <x:c r="CT121" s="90" t="str">
        <x:f t="shared" si="693"/>
      </x:c>
      <x:c r="CU121" s="90" t="str">
        <x:f t="shared" si="694"/>
      </x:c>
      <x:c r="CV121" s="90" t="str">
        <x:f t="shared" si="695"/>
      </x:c>
      <x:c r="CW121" s="90" t="str">
        <x:f t="shared" si="696"/>
      </x:c>
      <x:c r="CX121" s="90" t="str">
        <x:f t="shared" si="697"/>
      </x:c>
      <x:c r="CY121" s="90" t="str">
        <x:f t="shared" si="698"/>
      </x:c>
      <x:c r="CZ121" s="90" t="str">
        <x:f t="shared" si="699"/>
      </x:c>
      <x:c r="DA121" s="90" t="str">
        <x:f t="shared" si="700"/>
      </x:c>
      <x:c r="DB121" s="90" t="str">
        <x:f t="shared" si="701"/>
      </x:c>
      <x:c r="DC121" s="90" t="str">
        <x:f t="shared" si="702"/>
      </x:c>
      <x:c r="DD121" s="90" t="str">
        <x:f t="shared" si="703"/>
      </x:c>
      <x:c r="DE121" s="90" t="str">
        <x:f t="shared" si="704"/>
      </x:c>
      <x:c r="DF121" s="90" t="str">
        <x:f t="shared" si="705"/>
      </x:c>
      <x:c r="DG121" s="90" t="str">
        <x:f t="shared" si="706"/>
      </x:c>
      <x:c r="DH121" s="90" t="str">
        <x:f t="shared" si="707"/>
      </x:c>
      <x:c r="DI121" s="90" t="str">
        <x:f t="shared" si="708"/>
      </x:c>
      <x:c r="DJ121" s="90" t="str">
        <x:f t="shared" si="709"/>
      </x:c>
      <x:c r="DK121" s="90" t="str">
        <x:f t="shared" si="710"/>
      </x:c>
      <x:c r="DL121" s="90" t="str">
        <x:f t="shared" si="711"/>
      </x:c>
      <x:c r="DM121" s="90" t="str">
        <x:f t="shared" si="712"/>
      </x:c>
      <x:c r="DN121" s="90" t="str">
        <x:f t="shared" si="713"/>
      </x:c>
      <x:c r="DO121" s="90" t="str">
        <x:f t="shared" si="714"/>
      </x:c>
      <x:c r="DP121" s="90" t="str">
        <x:f t="shared" si="715"/>
      </x:c>
      <x:c r="DQ121" s="90" t="str">
        <x:f t="shared" si="716"/>
      </x:c>
      <x:c r="DR121" s="90" t="str">
        <x:f t="shared" si="717"/>
      </x:c>
      <x:c r="DS121" s="90" t="str">
        <x:f t="shared" si="718"/>
      </x:c>
      <x:c r="DT121" s="90" t="str">
        <x:f t="shared" si="719"/>
      </x:c>
      <x:c r="DU121" s="90" t="str">
        <x:f t="shared" si="720"/>
      </x:c>
      <x:c r="DV121" s="90" t="str">
        <x:f t="shared" si="721"/>
      </x:c>
      <x:c r="DW121" s="90" t="str">
        <x:f t="shared" si="722"/>
      </x:c>
      <x:c r="DX121" s="90" t="str">
        <x:f t="shared" si="723"/>
      </x:c>
      <x:c r="DY121" s="90" t="str">
        <x:f t="shared" si="724"/>
      </x:c>
      <x:c r="DZ121" s="90" t="str">
        <x:f t="shared" si="725"/>
      </x:c>
      <x:c r="EA121" s="90" t="str">
        <x:f t="shared" si="726"/>
      </x:c>
      <x:c r="EB121" s="90" t="str">
        <x:f t="shared" si="727"/>
      </x:c>
      <x:c r="EC121" s="90" t="str">
        <x:f t="shared" si="728"/>
      </x:c>
      <x:c r="ED121" s="90" t="str">
        <x:f t="shared" si="729"/>
      </x:c>
      <x:c r="EE121" s="90" t="str">
        <x:f t="shared" si="730"/>
      </x:c>
      <x:c r="EF121" s="90" t="str">
        <x:f t="shared" si="731"/>
      </x:c>
      <x:c r="EG121" s="90" t="str">
        <x:f t="shared" si="732"/>
      </x:c>
      <x:c r="EH121" s="90" t="str">
        <x:f t="shared" si="733"/>
      </x:c>
      <x:c r="EI121" s="90" t="str">
        <x:f t="shared" si="734"/>
      </x:c>
      <x:c r="EJ121" s="90" t="str">
        <x:f t="shared" si="735"/>
      </x:c>
      <x:c r="EK121" s="90" t="str">
        <x:f t="shared" si="736"/>
      </x:c>
      <x:c r="EL121" s="90" t="str">
        <x:f t="shared" si="737"/>
      </x:c>
      <x:c r="EM121" s="90" t="str">
        <x:f t="shared" si="738"/>
      </x:c>
      <x:c r="EN121" s="90" t="str">
        <x:f t="shared" si="739"/>
      </x:c>
      <x:c r="EO121" s="90" t="str">
        <x:f t="shared" si="740"/>
      </x:c>
      <x:c r="EP121" s="90" t="str">
        <x:f t="shared" si="741"/>
      </x:c>
      <x:c r="EQ121" s="90" t="str">
        <x:f t="shared" si="742"/>
      </x:c>
      <x:c r="ER121" s="90" t="str">
        <x:f t="shared" si="743"/>
      </x:c>
      <x:c r="ES121" s="90" t="str">
        <x:f t="shared" si="744"/>
      </x:c>
      <x:c r="ET121" s="90" t="str">
        <x:f t="shared" si="745"/>
      </x:c>
      <x:c r="EU121" s="90" t="str">
        <x:f t="shared" si="746"/>
      </x:c>
      <x:c r="EV121" s="90" t="str">
        <x:f t="shared" si="747"/>
      </x:c>
      <x:c r="EW121" s="90" t="str">
        <x:f t="shared" si="748"/>
      </x:c>
      <x:c r="EX121" s="90" t="str">
        <x:f t="shared" si="749"/>
      </x:c>
      <x:c r="EY121" s="90" t="str">
        <x:f t="shared" si="750"/>
      </x:c>
      <x:c r="EZ121" s="90" t="str">
        <x:f t="shared" si="751"/>
      </x:c>
      <x:c r="FA121" s="90" t="str">
        <x:f t="shared" si="752"/>
      </x:c>
      <x:c r="FB121" t="n">
        <x:f>'07_Presupuesto'!J116-'14_Parametros'!$B$5+1</x:f>
        <x:v>32</x:v>
      </x:c>
      <x:c r="FC121" t="n">
        <x:f>'07_Presupuesto'!K116-'14_Parametros'!$B$5+1</x:f>
        <x:v>45</x:v>
      </x:c>
      <x:c r="FD121">
        <x:f t="shared" si="753"/>
        <x:v>14</x:v>
      </x:c>
    </x:row>
    <x:row r="122" ht="21" customHeight="1">
      <x:c r="B122" s="109" t="str">
        <x:f>'07A_Ppto_Comparado'!K120</x:f>
        <x:v>C.3.3.1</x:v>
      </x:c>
      <x:c r="C122" s="109" t="str">
        <x:f>'07A_Ppto_Comparado'!L120</x:f>
        <x:v>Cámara de inspección Domiciliaria 0 &lt; Hm &lt; 2m</x:v>
      </x:c>
      <x:c r="D122" s="109" t="str">
        <x:f>'07A_Ppto_Comparado'!M120</x:f>
        <x:v>UNI</x:v>
      </x:c>
      <x:c r="E122" s="110" t="n">
        <x:f>'07A_Ppto_Comparado'!N120</x:f>
        <x:v>1</x:v>
      </x:c>
      <x:c r="F122" s="110" t="n">
        <x:f>'07A_Ppto_Comparado'!O120</x:f>
        <x:v>800000</x:v>
      </x:c>
      <x:c r="G122" s="110" t="n">
        <x:f>'07A_Ppto_Comparado'!P120</x:f>
        <x:v>800000</x:v>
      </x:c>
      <x:c r="H122" s="110" t="str">
        <x:f t="shared" si="603"/>
      </x:c>
      <x:c r="I122" s="110" t="str">
        <x:f t="shared" si="604"/>
      </x:c>
      <x:c r="J122" s="110" t="str">
        <x:f t="shared" si="605"/>
      </x:c>
      <x:c r="K122" s="110" t="str">
        <x:f t="shared" si="606"/>
      </x:c>
      <x:c r="L122" s="110" t="str">
        <x:f t="shared" si="607"/>
      </x:c>
      <x:c r="M122" s="110" t="str">
        <x:f t="shared" si="608"/>
      </x:c>
      <x:c r="N122" s="110" t="str">
        <x:f t="shared" si="609"/>
      </x:c>
      <x:c r="O122" s="110" t="str">
        <x:f t="shared" si="610"/>
      </x:c>
      <x:c r="P122" s="110" t="str">
        <x:f t="shared" si="611"/>
      </x:c>
      <x:c r="Q122" s="110" t="str">
        <x:f t="shared" si="612"/>
      </x:c>
      <x:c r="R122" s="110" t="str">
        <x:f t="shared" si="613"/>
      </x:c>
      <x:c r="S122" s="110" t="str">
        <x:f t="shared" si="614"/>
      </x:c>
      <x:c r="T122" s="110" t="str">
        <x:f t="shared" si="615"/>
      </x:c>
      <x:c r="U122" s="110" t="str">
        <x:f t="shared" si="616"/>
      </x:c>
      <x:c r="V122" s="110" t="str">
        <x:f t="shared" si="617"/>
      </x:c>
      <x:c r="W122" s="110" t="str">
        <x:f t="shared" si="618"/>
      </x:c>
      <x:c r="X122" s="110" t="str">
        <x:f t="shared" si="619"/>
      </x:c>
      <x:c r="Y122" s="110" t="str">
        <x:f t="shared" si="620"/>
      </x:c>
      <x:c r="Z122" s="110" t="str">
        <x:f t="shared" si="621"/>
      </x:c>
      <x:c r="AA122" s="110" t="str">
        <x:f t="shared" si="622"/>
      </x:c>
      <x:c r="AB122" s="110" t="str">
        <x:f t="shared" si="623"/>
      </x:c>
      <x:c r="AC122" s="110" t="str">
        <x:f t="shared" si="624"/>
      </x:c>
      <x:c r="AD122" s="110" t="str">
        <x:f t="shared" si="625"/>
      </x:c>
      <x:c r="AE122" s="110" t="str">
        <x:f t="shared" si="626"/>
      </x:c>
      <x:c r="AF122" s="110" t="str">
        <x:f t="shared" si="627"/>
      </x:c>
      <x:c r="AG122" s="110" t="str">
        <x:f t="shared" si="628"/>
      </x:c>
      <x:c r="AH122" s="110" t="str">
        <x:f t="shared" si="629"/>
      </x:c>
      <x:c r="AI122" s="110" t="str">
        <x:f t="shared" si="630"/>
      </x:c>
      <x:c r="AJ122" s="110" t="str">
        <x:f t="shared" si="631"/>
      </x:c>
      <x:c r="AK122" s="110" t="str">
        <x:f t="shared" si="632"/>
      </x:c>
      <x:c r="AL122" s="110" t="str">
        <x:f t="shared" si="633"/>
      </x:c>
      <x:c r="AM122" s="110">
        <x:f t="shared" si="634"/>
        <x:v>57142.857142857145</x:v>
      </x:c>
      <x:c r="AN122" s="110">
        <x:f t="shared" si="635"/>
        <x:v>57142.857142857145</x:v>
      </x:c>
      <x:c r="AO122" s="110">
        <x:f t="shared" si="636"/>
        <x:v>57142.857142857145</x:v>
      </x:c>
      <x:c r="AP122" s="110">
        <x:f t="shared" si="637"/>
        <x:v>57142.857142857145</x:v>
      </x:c>
      <x:c r="AQ122" s="110">
        <x:f t="shared" si="638"/>
        <x:v>57142.857142857145</x:v>
      </x:c>
      <x:c r="AR122" s="110">
        <x:f t="shared" si="639"/>
        <x:v>57142.857142857145</x:v>
      </x:c>
      <x:c r="AS122" s="110">
        <x:f t="shared" si="640"/>
        <x:v>57142.857142857145</x:v>
      </x:c>
      <x:c r="AT122" s="110">
        <x:f t="shared" si="641"/>
        <x:v>57142.857142857145</x:v>
      </x:c>
      <x:c r="AU122" s="110">
        <x:f t="shared" si="642"/>
        <x:v>57142.857142857145</x:v>
      </x:c>
      <x:c r="AV122" s="110">
        <x:f t="shared" si="643"/>
        <x:v>57142.857142857145</x:v>
      </x:c>
      <x:c r="AW122" s="110">
        <x:f t="shared" si="644"/>
        <x:v>57142.857142857145</x:v>
      </x:c>
      <x:c r="AX122" s="110">
        <x:f t="shared" si="645"/>
        <x:v>57142.857142857145</x:v>
      </x:c>
      <x:c r="AY122" s="110">
        <x:f t="shared" si="646"/>
        <x:v>57142.857142857145</x:v>
      </x:c>
      <x:c r="AZ122" s="110">
        <x:f t="shared" si="647"/>
        <x:v>57142.857142857145</x:v>
      </x:c>
      <x:c r="BA122" s="110" t="str">
        <x:f t="shared" si="648"/>
      </x:c>
      <x:c r="BB122" s="110" t="str">
        <x:f t="shared" si="649"/>
      </x:c>
      <x:c r="BC122" s="110" t="str">
        <x:f t="shared" si="650"/>
      </x:c>
      <x:c r="BD122" s="110" t="str">
        <x:f t="shared" si="651"/>
      </x:c>
      <x:c r="BE122" s="110" t="str">
        <x:f t="shared" si="652"/>
      </x:c>
      <x:c r="BF122" s="110" t="str">
        <x:f t="shared" si="653"/>
      </x:c>
      <x:c r="BG122" s="110" t="str">
        <x:f t="shared" si="654"/>
      </x:c>
      <x:c r="BH122" s="110" t="str">
        <x:f t="shared" si="655"/>
      </x:c>
      <x:c r="BI122" s="110" t="str">
        <x:f t="shared" si="656"/>
      </x:c>
      <x:c r="BJ122" s="110" t="str">
        <x:f t="shared" si="657"/>
      </x:c>
      <x:c r="BK122" s="110" t="str">
        <x:f t="shared" si="658"/>
      </x:c>
      <x:c r="BL122" s="110" t="str">
        <x:f t="shared" si="659"/>
      </x:c>
      <x:c r="BM122" s="110" t="str">
        <x:f t="shared" si="660"/>
      </x:c>
      <x:c r="BN122" s="110" t="str">
        <x:f t="shared" si="661"/>
      </x:c>
      <x:c r="BO122" s="110" t="str">
        <x:f t="shared" si="662"/>
      </x:c>
      <x:c r="BP122" s="110" t="str">
        <x:f t="shared" si="663"/>
      </x:c>
      <x:c r="BQ122" s="110" t="str">
        <x:f t="shared" si="664"/>
      </x:c>
      <x:c r="BR122" s="110" t="str">
        <x:f t="shared" si="665"/>
      </x:c>
      <x:c r="BS122" s="110" t="str">
        <x:f t="shared" si="666"/>
      </x:c>
      <x:c r="BT122" s="110" t="str">
        <x:f t="shared" si="667"/>
      </x:c>
      <x:c r="BU122" s="110" t="str">
        <x:f t="shared" si="668"/>
      </x:c>
      <x:c r="BV122" s="110" t="str">
        <x:f t="shared" si="669"/>
      </x:c>
      <x:c r="BW122" s="110" t="str">
        <x:f t="shared" si="670"/>
      </x:c>
      <x:c r="BX122" s="110" t="str">
        <x:f t="shared" si="671"/>
      </x:c>
      <x:c r="BY122" s="110" t="str">
        <x:f t="shared" si="672"/>
      </x:c>
      <x:c r="BZ122" s="110" t="str">
        <x:f t="shared" si="673"/>
      </x:c>
      <x:c r="CA122" s="110" t="str">
        <x:f t="shared" si="674"/>
      </x:c>
      <x:c r="CB122" s="110" t="str">
        <x:f t="shared" si="675"/>
      </x:c>
      <x:c r="CC122" s="110" t="str">
        <x:f t="shared" si="676"/>
      </x:c>
      <x:c r="CD122" s="110" t="str">
        <x:f t="shared" si="677"/>
      </x:c>
      <x:c r="CE122" s="110" t="str">
        <x:f t="shared" si="678"/>
      </x:c>
      <x:c r="CF122" s="110" t="str">
        <x:f t="shared" si="679"/>
      </x:c>
      <x:c r="CG122" s="110" t="str">
        <x:f t="shared" si="680"/>
      </x:c>
      <x:c r="CH122" s="110" t="str">
        <x:f t="shared" si="681"/>
      </x:c>
      <x:c r="CI122" s="110" t="str">
        <x:f t="shared" si="682"/>
      </x:c>
      <x:c r="CJ122" s="110" t="str">
        <x:f t="shared" si="683"/>
      </x:c>
      <x:c r="CK122" s="110" t="str">
        <x:f t="shared" si="684"/>
      </x:c>
      <x:c r="CL122" s="110" t="str">
        <x:f t="shared" si="685"/>
      </x:c>
      <x:c r="CM122" s="110" t="str">
        <x:f t="shared" si="686"/>
      </x:c>
      <x:c r="CN122" s="110" t="str">
        <x:f t="shared" si="687"/>
      </x:c>
      <x:c r="CO122" s="110" t="str">
        <x:f t="shared" si="688"/>
      </x:c>
      <x:c r="CP122" s="110" t="str">
        <x:f t="shared" si="689"/>
      </x:c>
      <x:c r="CQ122" s="110" t="str">
        <x:f t="shared" si="690"/>
      </x:c>
      <x:c r="CR122" s="110" t="str">
        <x:f t="shared" si="691"/>
      </x:c>
      <x:c r="CS122" s="110" t="str">
        <x:f t="shared" si="692"/>
      </x:c>
      <x:c r="CT122" s="110" t="str">
        <x:f t="shared" si="693"/>
      </x:c>
      <x:c r="CU122" s="110" t="str">
        <x:f t="shared" si="694"/>
      </x:c>
      <x:c r="CV122" s="110" t="str">
        <x:f t="shared" si="695"/>
      </x:c>
      <x:c r="CW122" s="110" t="str">
        <x:f t="shared" si="696"/>
      </x:c>
      <x:c r="CX122" s="110" t="str">
        <x:f t="shared" si="697"/>
      </x:c>
      <x:c r="CY122" s="110" t="str">
        <x:f t="shared" si="698"/>
      </x:c>
      <x:c r="CZ122" s="110" t="str">
        <x:f t="shared" si="699"/>
      </x:c>
      <x:c r="DA122" s="110" t="str">
        <x:f t="shared" si="700"/>
      </x:c>
      <x:c r="DB122" s="110" t="str">
        <x:f t="shared" si="701"/>
      </x:c>
      <x:c r="DC122" s="110" t="str">
        <x:f t="shared" si="702"/>
      </x:c>
      <x:c r="DD122" s="110" t="str">
        <x:f t="shared" si="703"/>
      </x:c>
      <x:c r="DE122" s="110" t="str">
        <x:f t="shared" si="704"/>
      </x:c>
      <x:c r="DF122" s="110" t="str">
        <x:f t="shared" si="705"/>
      </x:c>
      <x:c r="DG122" s="110" t="str">
        <x:f t="shared" si="706"/>
      </x:c>
      <x:c r="DH122" s="110" t="str">
        <x:f t="shared" si="707"/>
      </x:c>
      <x:c r="DI122" s="110" t="str">
        <x:f t="shared" si="708"/>
      </x:c>
      <x:c r="DJ122" s="110" t="str">
        <x:f t="shared" si="709"/>
      </x:c>
      <x:c r="DK122" s="110" t="str">
        <x:f t="shared" si="710"/>
      </x:c>
      <x:c r="DL122" s="110" t="str">
        <x:f t="shared" si="711"/>
      </x:c>
      <x:c r="DM122" s="110" t="str">
        <x:f t="shared" si="712"/>
      </x:c>
      <x:c r="DN122" s="110" t="str">
        <x:f t="shared" si="713"/>
      </x:c>
      <x:c r="DO122" s="110" t="str">
        <x:f t="shared" si="714"/>
      </x:c>
      <x:c r="DP122" s="110" t="str">
        <x:f t="shared" si="715"/>
      </x:c>
      <x:c r="DQ122" s="110" t="str">
        <x:f t="shared" si="716"/>
      </x:c>
      <x:c r="DR122" s="110" t="str">
        <x:f t="shared" si="717"/>
      </x:c>
      <x:c r="DS122" s="110" t="str">
        <x:f t="shared" si="718"/>
      </x:c>
      <x:c r="DT122" s="110" t="str">
        <x:f t="shared" si="719"/>
      </x:c>
      <x:c r="DU122" s="110" t="str">
        <x:f t="shared" si="720"/>
      </x:c>
      <x:c r="DV122" s="110" t="str">
        <x:f t="shared" si="721"/>
      </x:c>
      <x:c r="DW122" s="110" t="str">
        <x:f t="shared" si="722"/>
      </x:c>
      <x:c r="DX122" s="110" t="str">
        <x:f t="shared" si="723"/>
      </x:c>
      <x:c r="DY122" s="110" t="str">
        <x:f t="shared" si="724"/>
      </x:c>
      <x:c r="DZ122" s="110" t="str">
        <x:f t="shared" si="725"/>
      </x:c>
      <x:c r="EA122" s="110" t="str">
        <x:f t="shared" si="726"/>
      </x:c>
      <x:c r="EB122" s="110" t="str">
        <x:f t="shared" si="727"/>
      </x:c>
      <x:c r="EC122" s="110" t="str">
        <x:f t="shared" si="728"/>
      </x:c>
      <x:c r="ED122" s="110" t="str">
        <x:f t="shared" si="729"/>
      </x:c>
      <x:c r="EE122" s="110" t="str">
        <x:f t="shared" si="730"/>
      </x:c>
      <x:c r="EF122" s="110" t="str">
        <x:f t="shared" si="731"/>
      </x:c>
      <x:c r="EG122" s="110" t="str">
        <x:f t="shared" si="732"/>
      </x:c>
      <x:c r="EH122" s="110" t="str">
        <x:f t="shared" si="733"/>
      </x:c>
      <x:c r="EI122" s="110" t="str">
        <x:f t="shared" si="734"/>
      </x:c>
      <x:c r="EJ122" s="110" t="str">
        <x:f t="shared" si="735"/>
      </x:c>
      <x:c r="EK122" s="110" t="str">
        <x:f t="shared" si="736"/>
      </x:c>
      <x:c r="EL122" s="110" t="str">
        <x:f t="shared" si="737"/>
      </x:c>
      <x:c r="EM122" s="110" t="str">
        <x:f t="shared" si="738"/>
      </x:c>
      <x:c r="EN122" s="110" t="str">
        <x:f t="shared" si="739"/>
      </x:c>
      <x:c r="EO122" s="110" t="str">
        <x:f t="shared" si="740"/>
      </x:c>
      <x:c r="EP122" s="110" t="str">
        <x:f t="shared" si="741"/>
      </x:c>
      <x:c r="EQ122" s="110" t="str">
        <x:f t="shared" si="742"/>
      </x:c>
      <x:c r="ER122" s="110" t="str">
        <x:f t="shared" si="743"/>
      </x:c>
      <x:c r="ES122" s="110" t="str">
        <x:f t="shared" si="744"/>
      </x:c>
      <x:c r="ET122" s="110" t="str">
        <x:f t="shared" si="745"/>
      </x:c>
      <x:c r="EU122" s="110" t="str">
        <x:f t="shared" si="746"/>
      </x:c>
      <x:c r="EV122" s="110" t="str">
        <x:f t="shared" si="747"/>
      </x:c>
      <x:c r="EW122" s="110" t="str">
        <x:f t="shared" si="748"/>
      </x:c>
      <x:c r="EX122" s="110" t="str">
        <x:f t="shared" si="749"/>
      </x:c>
      <x:c r="EY122" s="110" t="str">
        <x:f t="shared" si="750"/>
      </x:c>
      <x:c r="EZ122" s="110" t="str">
        <x:f t="shared" si="751"/>
      </x:c>
      <x:c r="FA122" s="110" t="str">
        <x:f t="shared" si="752"/>
      </x:c>
      <x:c r="FB122" t="n">
        <x:f>'07_Presupuesto'!J117-'14_Parametros'!$B$5+1</x:f>
        <x:v>32</x:v>
      </x:c>
      <x:c r="FC122" t="n">
        <x:f>'07_Presupuesto'!K117-'14_Parametros'!$B$5+1</x:f>
        <x:v>45</x:v>
      </x:c>
      <x:c r="FD122">
        <x:f t="shared" si="753"/>
        <x:v>14</x:v>
      </x:c>
    </x:row>
    <x:row r="123" ht="21" customHeight="1">
      <x:c r="B123" t="str">
        <x:f>'07A_Ppto_Comparado'!K121</x:f>
        <x:v>C.3.4.1</x:v>
      </x:c>
      <x:c r="C123" t="str">
        <x:f>'07A_Ppto_Comparado'!L121</x:f>
        <x:v>Unión Domiciliaria (incluye última cámara)</x:v>
      </x:c>
      <x:c r="D123" t="str">
        <x:f>'07A_Ppto_Comparado'!M121</x:f>
        <x:v>UNI</x:v>
      </x:c>
      <x:c r="E123" s="90" t="n">
        <x:f>'07A_Ppto_Comparado'!N121</x:f>
        <x:v>1</x:v>
      </x:c>
      <x:c r="F123" s="90" t="n">
        <x:f>'07A_Ppto_Comparado'!O121</x:f>
        <x:v>1024999.9999999999</x:v>
      </x:c>
      <x:c r="G123" s="90" t="n">
        <x:f>'07A_Ppto_Comparado'!P121</x:f>
        <x:v>1024999.9999999999</x:v>
      </x:c>
      <x:c r="H123" s="90" t="str">
        <x:f t="shared" si="603"/>
      </x:c>
      <x:c r="I123" s="90" t="str">
        <x:f t="shared" si="604"/>
      </x:c>
      <x:c r="J123" s="90" t="str">
        <x:f t="shared" si="605"/>
      </x:c>
      <x:c r="K123" s="90" t="str">
        <x:f t="shared" si="606"/>
      </x:c>
      <x:c r="L123" s="90" t="str">
        <x:f t="shared" si="607"/>
      </x:c>
      <x:c r="M123" s="90" t="str">
        <x:f t="shared" si="608"/>
      </x:c>
      <x:c r="N123" s="90" t="str">
        <x:f t="shared" si="609"/>
      </x:c>
      <x:c r="O123" s="90" t="str">
        <x:f t="shared" si="610"/>
      </x:c>
      <x:c r="P123" s="90" t="str">
        <x:f t="shared" si="611"/>
      </x:c>
      <x:c r="Q123" s="90" t="str">
        <x:f t="shared" si="612"/>
      </x:c>
      <x:c r="R123" s="90" t="str">
        <x:f t="shared" si="613"/>
      </x:c>
      <x:c r="S123" s="90" t="str">
        <x:f t="shared" si="614"/>
      </x:c>
      <x:c r="T123" s="90" t="str">
        <x:f t="shared" si="615"/>
      </x:c>
      <x:c r="U123" s="90" t="str">
        <x:f t="shared" si="616"/>
      </x:c>
      <x:c r="V123" s="90" t="str">
        <x:f t="shared" si="617"/>
      </x:c>
      <x:c r="W123" s="90" t="str">
        <x:f t="shared" si="618"/>
      </x:c>
      <x:c r="X123" s="90" t="str">
        <x:f t="shared" si="619"/>
      </x:c>
      <x:c r="Y123" s="90" t="str">
        <x:f t="shared" si="620"/>
      </x:c>
      <x:c r="Z123" s="90" t="str">
        <x:f t="shared" si="621"/>
      </x:c>
      <x:c r="AA123" s="90" t="str">
        <x:f t="shared" si="622"/>
      </x:c>
      <x:c r="AB123" s="90" t="str">
        <x:f t="shared" si="623"/>
      </x:c>
      <x:c r="AC123" s="90" t="str">
        <x:f t="shared" si="624"/>
      </x:c>
      <x:c r="AD123" s="90" t="str">
        <x:f t="shared" si="625"/>
      </x:c>
      <x:c r="AE123" s="90" t="str">
        <x:f t="shared" si="626"/>
      </x:c>
      <x:c r="AF123" s="90" t="str">
        <x:f t="shared" si="627"/>
      </x:c>
      <x:c r="AG123" s="90" t="str">
        <x:f t="shared" si="628"/>
      </x:c>
      <x:c r="AH123" s="90" t="str">
        <x:f t="shared" si="629"/>
      </x:c>
      <x:c r="AI123" s="90" t="str">
        <x:f t="shared" si="630"/>
      </x:c>
      <x:c r="AJ123" s="90" t="str">
        <x:f t="shared" si="631"/>
      </x:c>
      <x:c r="AK123" s="90" t="str">
        <x:f t="shared" si="632"/>
      </x:c>
      <x:c r="AL123" s="90" t="str">
        <x:f t="shared" si="633"/>
      </x:c>
      <x:c r="AM123" s="90">
        <x:f t="shared" si="634"/>
        <x:v>73214.28571428571</x:v>
      </x:c>
      <x:c r="AN123" s="90">
        <x:f t="shared" si="635"/>
        <x:v>73214.28571428571</x:v>
      </x:c>
      <x:c r="AO123" s="90">
        <x:f t="shared" si="636"/>
        <x:v>73214.28571428571</x:v>
      </x:c>
      <x:c r="AP123" s="90">
        <x:f t="shared" si="637"/>
        <x:v>73214.28571428571</x:v>
      </x:c>
      <x:c r="AQ123" s="90">
        <x:f t="shared" si="638"/>
        <x:v>73214.28571428571</x:v>
      </x:c>
      <x:c r="AR123" s="90">
        <x:f t="shared" si="639"/>
        <x:v>73214.28571428571</x:v>
      </x:c>
      <x:c r="AS123" s="90">
        <x:f t="shared" si="640"/>
        <x:v>73214.28571428571</x:v>
      </x:c>
      <x:c r="AT123" s="90">
        <x:f t="shared" si="641"/>
        <x:v>73214.28571428571</x:v>
      </x:c>
      <x:c r="AU123" s="90">
        <x:f t="shared" si="642"/>
        <x:v>73214.28571428571</x:v>
      </x:c>
      <x:c r="AV123" s="90">
        <x:f t="shared" si="643"/>
        <x:v>73214.28571428571</x:v>
      </x:c>
      <x:c r="AW123" s="90">
        <x:f t="shared" si="644"/>
        <x:v>73214.28571428571</x:v>
      </x:c>
      <x:c r="AX123" s="90">
        <x:f t="shared" si="645"/>
        <x:v>73214.28571428571</x:v>
      </x:c>
      <x:c r="AY123" s="90">
        <x:f t="shared" si="646"/>
        <x:v>73214.28571428571</x:v>
      </x:c>
      <x:c r="AZ123" s="90">
        <x:f t="shared" si="647"/>
        <x:v>73214.28571428571</x:v>
      </x:c>
      <x:c r="BA123" s="90" t="str">
        <x:f t="shared" si="648"/>
      </x:c>
      <x:c r="BB123" s="90" t="str">
        <x:f t="shared" si="649"/>
      </x:c>
      <x:c r="BC123" s="90" t="str">
        <x:f t="shared" si="650"/>
      </x:c>
      <x:c r="BD123" s="90" t="str">
        <x:f t="shared" si="651"/>
      </x:c>
      <x:c r="BE123" s="90" t="str">
        <x:f t="shared" si="652"/>
      </x:c>
      <x:c r="BF123" s="90" t="str">
        <x:f t="shared" si="653"/>
      </x:c>
      <x:c r="BG123" s="90" t="str">
        <x:f t="shared" si="654"/>
      </x:c>
      <x:c r="BH123" s="90" t="str">
        <x:f t="shared" si="655"/>
      </x:c>
      <x:c r="BI123" s="90" t="str">
        <x:f t="shared" si="656"/>
      </x:c>
      <x:c r="BJ123" s="90" t="str">
        <x:f t="shared" si="657"/>
      </x:c>
      <x:c r="BK123" s="90" t="str">
        <x:f t="shared" si="658"/>
      </x:c>
      <x:c r="BL123" s="90" t="str">
        <x:f t="shared" si="659"/>
      </x:c>
      <x:c r="BM123" s="90" t="str">
        <x:f t="shared" si="660"/>
      </x:c>
      <x:c r="BN123" s="90" t="str">
        <x:f t="shared" si="661"/>
      </x:c>
      <x:c r="BO123" s="90" t="str">
        <x:f t="shared" si="662"/>
      </x:c>
      <x:c r="BP123" s="90" t="str">
        <x:f t="shared" si="663"/>
      </x:c>
      <x:c r="BQ123" s="90" t="str">
        <x:f t="shared" si="664"/>
      </x:c>
      <x:c r="BR123" s="90" t="str">
        <x:f t="shared" si="665"/>
      </x:c>
      <x:c r="BS123" s="90" t="str">
        <x:f t="shared" si="666"/>
      </x:c>
      <x:c r="BT123" s="90" t="str">
        <x:f t="shared" si="667"/>
      </x:c>
      <x:c r="BU123" s="90" t="str">
        <x:f t="shared" si="668"/>
      </x:c>
      <x:c r="BV123" s="90" t="str">
        <x:f t="shared" si="669"/>
      </x:c>
      <x:c r="BW123" s="90" t="str">
        <x:f t="shared" si="670"/>
      </x:c>
      <x:c r="BX123" s="90" t="str">
        <x:f t="shared" si="671"/>
      </x:c>
      <x:c r="BY123" s="90" t="str">
        <x:f t="shared" si="672"/>
      </x:c>
      <x:c r="BZ123" s="90" t="str">
        <x:f t="shared" si="673"/>
      </x:c>
      <x:c r="CA123" s="90" t="str">
        <x:f t="shared" si="674"/>
      </x:c>
      <x:c r="CB123" s="90" t="str">
        <x:f t="shared" si="675"/>
      </x:c>
      <x:c r="CC123" s="90" t="str">
        <x:f t="shared" si="676"/>
      </x:c>
      <x:c r="CD123" s="90" t="str">
        <x:f t="shared" si="677"/>
      </x:c>
      <x:c r="CE123" s="90" t="str">
        <x:f t="shared" si="678"/>
      </x:c>
      <x:c r="CF123" s="90" t="str">
        <x:f t="shared" si="679"/>
      </x:c>
      <x:c r="CG123" s="90" t="str">
        <x:f t="shared" si="680"/>
      </x:c>
      <x:c r="CH123" s="90" t="str">
        <x:f t="shared" si="681"/>
      </x:c>
      <x:c r="CI123" s="90" t="str">
        <x:f t="shared" si="682"/>
      </x:c>
      <x:c r="CJ123" s="90" t="str">
        <x:f t="shared" si="683"/>
      </x:c>
      <x:c r="CK123" s="90" t="str">
        <x:f t="shared" si="684"/>
      </x:c>
      <x:c r="CL123" s="90" t="str">
        <x:f t="shared" si="685"/>
      </x:c>
      <x:c r="CM123" s="90" t="str">
        <x:f t="shared" si="686"/>
      </x:c>
      <x:c r="CN123" s="90" t="str">
        <x:f t="shared" si="687"/>
      </x:c>
      <x:c r="CO123" s="90" t="str">
        <x:f t="shared" si="688"/>
      </x:c>
      <x:c r="CP123" s="90" t="str">
        <x:f t="shared" si="689"/>
      </x:c>
      <x:c r="CQ123" s="90" t="str">
        <x:f t="shared" si="690"/>
      </x:c>
      <x:c r="CR123" s="90" t="str">
        <x:f t="shared" si="691"/>
      </x:c>
      <x:c r="CS123" s="90" t="str">
        <x:f t="shared" si="692"/>
      </x:c>
      <x:c r="CT123" s="90" t="str">
        <x:f t="shared" si="693"/>
      </x:c>
      <x:c r="CU123" s="90" t="str">
        <x:f t="shared" si="694"/>
      </x:c>
      <x:c r="CV123" s="90" t="str">
        <x:f t="shared" si="695"/>
      </x:c>
      <x:c r="CW123" s="90" t="str">
        <x:f t="shared" si="696"/>
      </x:c>
      <x:c r="CX123" s="90" t="str">
        <x:f t="shared" si="697"/>
      </x:c>
      <x:c r="CY123" s="90" t="str">
        <x:f t="shared" si="698"/>
      </x:c>
      <x:c r="CZ123" s="90" t="str">
        <x:f t="shared" si="699"/>
      </x:c>
      <x:c r="DA123" s="90" t="str">
        <x:f t="shared" si="700"/>
      </x:c>
      <x:c r="DB123" s="90" t="str">
        <x:f t="shared" si="701"/>
      </x:c>
      <x:c r="DC123" s="90" t="str">
        <x:f t="shared" si="702"/>
      </x:c>
      <x:c r="DD123" s="90" t="str">
        <x:f t="shared" si="703"/>
      </x:c>
      <x:c r="DE123" s="90" t="str">
        <x:f t="shared" si="704"/>
      </x:c>
      <x:c r="DF123" s="90" t="str">
        <x:f t="shared" si="705"/>
      </x:c>
      <x:c r="DG123" s="90" t="str">
        <x:f t="shared" si="706"/>
      </x:c>
      <x:c r="DH123" s="90" t="str">
        <x:f t="shared" si="707"/>
      </x:c>
      <x:c r="DI123" s="90" t="str">
        <x:f t="shared" si="708"/>
      </x:c>
      <x:c r="DJ123" s="90" t="str">
        <x:f t="shared" si="709"/>
      </x:c>
      <x:c r="DK123" s="90" t="str">
        <x:f t="shared" si="710"/>
      </x:c>
      <x:c r="DL123" s="90" t="str">
        <x:f t="shared" si="711"/>
      </x:c>
      <x:c r="DM123" s="90" t="str">
        <x:f t="shared" si="712"/>
      </x:c>
      <x:c r="DN123" s="90" t="str">
        <x:f t="shared" si="713"/>
      </x:c>
      <x:c r="DO123" s="90" t="str">
        <x:f t="shared" si="714"/>
      </x:c>
      <x:c r="DP123" s="90" t="str">
        <x:f t="shared" si="715"/>
      </x:c>
      <x:c r="DQ123" s="90" t="str">
        <x:f t="shared" si="716"/>
      </x:c>
      <x:c r="DR123" s="90" t="str">
        <x:f t="shared" si="717"/>
      </x:c>
      <x:c r="DS123" s="90" t="str">
        <x:f t="shared" si="718"/>
      </x:c>
      <x:c r="DT123" s="90" t="str">
        <x:f t="shared" si="719"/>
      </x:c>
      <x:c r="DU123" s="90" t="str">
        <x:f t="shared" si="720"/>
      </x:c>
      <x:c r="DV123" s="90" t="str">
        <x:f t="shared" si="721"/>
      </x:c>
      <x:c r="DW123" s="90" t="str">
        <x:f t="shared" si="722"/>
      </x:c>
      <x:c r="DX123" s="90" t="str">
        <x:f t="shared" si="723"/>
      </x:c>
      <x:c r="DY123" s="90" t="str">
        <x:f t="shared" si="724"/>
      </x:c>
      <x:c r="DZ123" s="90" t="str">
        <x:f t="shared" si="725"/>
      </x:c>
      <x:c r="EA123" s="90" t="str">
        <x:f t="shared" si="726"/>
      </x:c>
      <x:c r="EB123" s="90" t="str">
        <x:f t="shared" si="727"/>
      </x:c>
      <x:c r="EC123" s="90" t="str">
        <x:f t="shared" si="728"/>
      </x:c>
      <x:c r="ED123" s="90" t="str">
        <x:f t="shared" si="729"/>
      </x:c>
      <x:c r="EE123" s="90" t="str">
        <x:f t="shared" si="730"/>
      </x:c>
      <x:c r="EF123" s="90" t="str">
        <x:f t="shared" si="731"/>
      </x:c>
      <x:c r="EG123" s="90" t="str">
        <x:f t="shared" si="732"/>
      </x:c>
      <x:c r="EH123" s="90" t="str">
        <x:f t="shared" si="733"/>
      </x:c>
      <x:c r="EI123" s="90" t="str">
        <x:f t="shared" si="734"/>
      </x:c>
      <x:c r="EJ123" s="90" t="str">
        <x:f t="shared" si="735"/>
      </x:c>
      <x:c r="EK123" s="90" t="str">
        <x:f t="shared" si="736"/>
      </x:c>
      <x:c r="EL123" s="90" t="str">
        <x:f t="shared" si="737"/>
      </x:c>
      <x:c r="EM123" s="90" t="str">
        <x:f t="shared" si="738"/>
      </x:c>
      <x:c r="EN123" s="90" t="str">
        <x:f t="shared" si="739"/>
      </x:c>
      <x:c r="EO123" s="90" t="str">
        <x:f t="shared" si="740"/>
      </x:c>
      <x:c r="EP123" s="90" t="str">
        <x:f t="shared" si="741"/>
      </x:c>
      <x:c r="EQ123" s="90" t="str">
        <x:f t="shared" si="742"/>
      </x:c>
      <x:c r="ER123" s="90" t="str">
        <x:f t="shared" si="743"/>
      </x:c>
      <x:c r="ES123" s="90" t="str">
        <x:f t="shared" si="744"/>
      </x:c>
      <x:c r="ET123" s="90" t="str">
        <x:f t="shared" si="745"/>
      </x:c>
      <x:c r="EU123" s="90" t="str">
        <x:f t="shared" si="746"/>
      </x:c>
      <x:c r="EV123" s="90" t="str">
        <x:f t="shared" si="747"/>
      </x:c>
      <x:c r="EW123" s="90" t="str">
        <x:f t="shared" si="748"/>
      </x:c>
      <x:c r="EX123" s="90" t="str">
        <x:f t="shared" si="749"/>
      </x:c>
      <x:c r="EY123" s="90" t="str">
        <x:f t="shared" si="750"/>
      </x:c>
      <x:c r="EZ123" s="90" t="str">
        <x:f t="shared" si="751"/>
      </x:c>
      <x:c r="FA123" s="90" t="str">
        <x:f t="shared" si="752"/>
      </x:c>
      <x:c r="FB123" t="n">
        <x:f>'07_Presupuesto'!J118-'14_Parametros'!$B$5+1</x:f>
        <x:v>32</x:v>
      </x:c>
      <x:c r="FC123" t="n">
        <x:f>'07_Presupuesto'!K118-'14_Parametros'!$B$5+1</x:f>
        <x:v>45</x:v>
      </x:c>
      <x:c r="FD123">
        <x:f t="shared" si="753"/>
        <x:v>14</x:v>
      </x:c>
    </x:row>
    <x:row r="124" ht="21" customHeight="1">
      <x:c r="B124" s="109" t="str">
        <x:f>'07A_Ppto_Comparado'!K122</x:f>
        <x:v>C.3.4.2</x:v>
      </x:c>
      <x:c r="C124" s="109" t="str">
        <x:f>'07A_Ppto_Comparado'!L122</x:f>
        <x:v>Rotura y Reposición de pavimentos</x:v>
      </x:c>
      <x:c r="D124" s="109" t="str">
        <x:f>'07A_Ppto_Comparado'!M122</x:f>
        <x:v>UNI</x:v>
      </x:c>
      <x:c r="E124" s="110" t="n">
        <x:f>'07A_Ppto_Comparado'!N122</x:f>
        <x:v>1</x:v>
      </x:c>
      <x:c r="F124" s="110" t="n">
        <x:f>'07A_Ppto_Comparado'!O122</x:f>
        <x:v>450000</x:v>
      </x:c>
      <x:c r="G124" s="110" t="n">
        <x:f>'07A_Ppto_Comparado'!P122</x:f>
        <x:v>450000</x:v>
      </x:c>
      <x:c r="H124" s="110" t="str">
        <x:f t="shared" si="603"/>
      </x:c>
      <x:c r="I124" s="110" t="str">
        <x:f t="shared" si="604"/>
      </x:c>
      <x:c r="J124" s="110" t="str">
        <x:f t="shared" si="605"/>
      </x:c>
      <x:c r="K124" s="110" t="str">
        <x:f t="shared" si="606"/>
      </x:c>
      <x:c r="L124" s="110" t="str">
        <x:f t="shared" si="607"/>
      </x:c>
      <x:c r="M124" s="110" t="str">
        <x:f t="shared" si="608"/>
      </x:c>
      <x:c r="N124" s="110" t="str">
        <x:f t="shared" si="609"/>
      </x:c>
      <x:c r="O124" s="110" t="str">
        <x:f t="shared" si="610"/>
      </x:c>
      <x:c r="P124" s="110" t="str">
        <x:f t="shared" si="611"/>
      </x:c>
      <x:c r="Q124" s="110" t="str">
        <x:f t="shared" si="612"/>
      </x:c>
      <x:c r="R124" s="110" t="str">
        <x:f t="shared" si="613"/>
      </x:c>
      <x:c r="S124" s="110" t="str">
        <x:f t="shared" si="614"/>
      </x:c>
      <x:c r="T124" s="110" t="str">
        <x:f t="shared" si="615"/>
      </x:c>
      <x:c r="U124" s="110" t="str">
        <x:f t="shared" si="616"/>
      </x:c>
      <x:c r="V124" s="110" t="str">
        <x:f t="shared" si="617"/>
      </x:c>
      <x:c r="W124" s="110" t="str">
        <x:f t="shared" si="618"/>
      </x:c>
      <x:c r="X124" s="110" t="str">
        <x:f t="shared" si="619"/>
      </x:c>
      <x:c r="Y124" s="110" t="str">
        <x:f t="shared" si="620"/>
      </x:c>
      <x:c r="Z124" s="110" t="str">
        <x:f t="shared" si="621"/>
      </x:c>
      <x:c r="AA124" s="110" t="str">
        <x:f t="shared" si="622"/>
      </x:c>
      <x:c r="AB124" s="110" t="str">
        <x:f t="shared" si="623"/>
      </x:c>
      <x:c r="AC124" s="110" t="str">
        <x:f t="shared" si="624"/>
      </x:c>
      <x:c r="AD124" s="110" t="str">
        <x:f t="shared" si="625"/>
      </x:c>
      <x:c r="AE124" s="110" t="str">
        <x:f t="shared" si="626"/>
      </x:c>
      <x:c r="AF124" s="110" t="str">
        <x:f t="shared" si="627"/>
      </x:c>
      <x:c r="AG124" s="110" t="str">
        <x:f t="shared" si="628"/>
      </x:c>
      <x:c r="AH124" s="110" t="str">
        <x:f t="shared" si="629"/>
      </x:c>
      <x:c r="AI124" s="110" t="str">
        <x:f t="shared" si="630"/>
      </x:c>
      <x:c r="AJ124" s="110" t="str">
        <x:f t="shared" si="631"/>
      </x:c>
      <x:c r="AK124" s="110" t="str">
        <x:f t="shared" si="632"/>
      </x:c>
      <x:c r="AL124" s="110" t="str">
        <x:f t="shared" si="633"/>
      </x:c>
      <x:c r="AM124" s="110">
        <x:f t="shared" si="634"/>
        <x:v>32142.857142857141</x:v>
      </x:c>
      <x:c r="AN124" s="110">
        <x:f t="shared" si="635"/>
        <x:v>32142.857142857141</x:v>
      </x:c>
      <x:c r="AO124" s="110">
        <x:f t="shared" si="636"/>
        <x:v>32142.857142857141</x:v>
      </x:c>
      <x:c r="AP124" s="110">
        <x:f t="shared" si="637"/>
        <x:v>32142.857142857141</x:v>
      </x:c>
      <x:c r="AQ124" s="110">
        <x:f t="shared" si="638"/>
        <x:v>32142.857142857141</x:v>
      </x:c>
      <x:c r="AR124" s="110">
        <x:f t="shared" si="639"/>
        <x:v>32142.857142857141</x:v>
      </x:c>
      <x:c r="AS124" s="110">
        <x:f t="shared" si="640"/>
        <x:v>32142.857142857141</x:v>
      </x:c>
      <x:c r="AT124" s="110">
        <x:f t="shared" si="641"/>
        <x:v>32142.857142857141</x:v>
      </x:c>
      <x:c r="AU124" s="110">
        <x:f t="shared" si="642"/>
        <x:v>32142.857142857141</x:v>
      </x:c>
      <x:c r="AV124" s="110">
        <x:f t="shared" si="643"/>
        <x:v>32142.857142857141</x:v>
      </x:c>
      <x:c r="AW124" s="110">
        <x:f t="shared" si="644"/>
        <x:v>32142.857142857141</x:v>
      </x:c>
      <x:c r="AX124" s="110">
        <x:f t="shared" si="645"/>
        <x:v>32142.857142857141</x:v>
      </x:c>
      <x:c r="AY124" s="110">
        <x:f t="shared" si="646"/>
        <x:v>32142.857142857141</x:v>
      </x:c>
      <x:c r="AZ124" s="110">
        <x:f t="shared" si="647"/>
        <x:v>32142.857142857141</x:v>
      </x:c>
      <x:c r="BA124" s="110" t="str">
        <x:f t="shared" si="648"/>
      </x:c>
      <x:c r="BB124" s="110" t="str">
        <x:f t="shared" si="649"/>
      </x:c>
      <x:c r="BC124" s="110" t="str">
        <x:f t="shared" si="650"/>
      </x:c>
      <x:c r="BD124" s="110" t="str">
        <x:f t="shared" si="651"/>
      </x:c>
      <x:c r="BE124" s="110" t="str">
        <x:f t="shared" si="652"/>
      </x:c>
      <x:c r="BF124" s="110" t="str">
        <x:f t="shared" si="653"/>
      </x:c>
      <x:c r="BG124" s="110" t="str">
        <x:f t="shared" si="654"/>
      </x:c>
      <x:c r="BH124" s="110" t="str">
        <x:f t="shared" si="655"/>
      </x:c>
      <x:c r="BI124" s="110" t="str">
        <x:f t="shared" si="656"/>
      </x:c>
      <x:c r="BJ124" s="110" t="str">
        <x:f t="shared" si="657"/>
      </x:c>
      <x:c r="BK124" s="110" t="str">
        <x:f t="shared" si="658"/>
      </x:c>
      <x:c r="BL124" s="110" t="str">
        <x:f t="shared" si="659"/>
      </x:c>
      <x:c r="BM124" s="110" t="str">
        <x:f t="shared" si="660"/>
      </x:c>
      <x:c r="BN124" s="110" t="str">
        <x:f t="shared" si="661"/>
      </x:c>
      <x:c r="BO124" s="110" t="str">
        <x:f t="shared" si="662"/>
      </x:c>
      <x:c r="BP124" s="110" t="str">
        <x:f t="shared" si="663"/>
      </x:c>
      <x:c r="BQ124" s="110" t="str">
        <x:f t="shared" si="664"/>
      </x:c>
      <x:c r="BR124" s="110" t="str">
        <x:f t="shared" si="665"/>
      </x:c>
      <x:c r="BS124" s="110" t="str">
        <x:f t="shared" si="666"/>
      </x:c>
      <x:c r="BT124" s="110" t="str">
        <x:f t="shared" si="667"/>
      </x:c>
      <x:c r="BU124" s="110" t="str">
        <x:f t="shared" si="668"/>
      </x:c>
      <x:c r="BV124" s="110" t="str">
        <x:f t="shared" si="669"/>
      </x:c>
      <x:c r="BW124" s="110" t="str">
        <x:f t="shared" si="670"/>
      </x:c>
      <x:c r="BX124" s="110" t="str">
        <x:f t="shared" si="671"/>
      </x:c>
      <x:c r="BY124" s="110" t="str">
        <x:f t="shared" si="672"/>
      </x:c>
      <x:c r="BZ124" s="110" t="str">
        <x:f t="shared" si="673"/>
      </x:c>
      <x:c r="CA124" s="110" t="str">
        <x:f t="shared" si="674"/>
      </x:c>
      <x:c r="CB124" s="110" t="str">
        <x:f t="shared" si="675"/>
      </x:c>
      <x:c r="CC124" s="110" t="str">
        <x:f t="shared" si="676"/>
      </x:c>
      <x:c r="CD124" s="110" t="str">
        <x:f t="shared" si="677"/>
      </x:c>
      <x:c r="CE124" s="110" t="str">
        <x:f t="shared" si="678"/>
      </x:c>
      <x:c r="CF124" s="110" t="str">
        <x:f t="shared" si="679"/>
      </x:c>
      <x:c r="CG124" s="110" t="str">
        <x:f t="shared" si="680"/>
      </x:c>
      <x:c r="CH124" s="110" t="str">
        <x:f t="shared" si="681"/>
      </x:c>
      <x:c r="CI124" s="110" t="str">
        <x:f t="shared" si="682"/>
      </x:c>
      <x:c r="CJ124" s="110" t="str">
        <x:f t="shared" si="683"/>
      </x:c>
      <x:c r="CK124" s="110" t="str">
        <x:f t="shared" si="684"/>
      </x:c>
      <x:c r="CL124" s="110" t="str">
        <x:f t="shared" si="685"/>
      </x:c>
      <x:c r="CM124" s="110" t="str">
        <x:f t="shared" si="686"/>
      </x:c>
      <x:c r="CN124" s="110" t="str">
        <x:f t="shared" si="687"/>
      </x:c>
      <x:c r="CO124" s="110" t="str">
        <x:f t="shared" si="688"/>
      </x:c>
      <x:c r="CP124" s="110" t="str">
        <x:f t="shared" si="689"/>
      </x:c>
      <x:c r="CQ124" s="110" t="str">
        <x:f t="shared" si="690"/>
      </x:c>
      <x:c r="CR124" s="110" t="str">
        <x:f t="shared" si="691"/>
      </x:c>
      <x:c r="CS124" s="110" t="str">
        <x:f t="shared" si="692"/>
      </x:c>
      <x:c r="CT124" s="110" t="str">
        <x:f t="shared" si="693"/>
      </x:c>
      <x:c r="CU124" s="110" t="str">
        <x:f t="shared" si="694"/>
      </x:c>
      <x:c r="CV124" s="110" t="str">
        <x:f t="shared" si="695"/>
      </x:c>
      <x:c r="CW124" s="110" t="str">
        <x:f t="shared" si="696"/>
      </x:c>
      <x:c r="CX124" s="110" t="str">
        <x:f t="shared" si="697"/>
      </x:c>
      <x:c r="CY124" s="110" t="str">
        <x:f t="shared" si="698"/>
      </x:c>
      <x:c r="CZ124" s="110" t="str">
        <x:f t="shared" si="699"/>
      </x:c>
      <x:c r="DA124" s="110" t="str">
        <x:f t="shared" si="700"/>
      </x:c>
      <x:c r="DB124" s="110" t="str">
        <x:f t="shared" si="701"/>
      </x:c>
      <x:c r="DC124" s="110" t="str">
        <x:f t="shared" si="702"/>
      </x:c>
      <x:c r="DD124" s="110" t="str">
        <x:f t="shared" si="703"/>
      </x:c>
      <x:c r="DE124" s="110" t="str">
        <x:f t="shared" si="704"/>
      </x:c>
      <x:c r="DF124" s="110" t="str">
        <x:f t="shared" si="705"/>
      </x:c>
      <x:c r="DG124" s="110" t="str">
        <x:f t="shared" si="706"/>
      </x:c>
      <x:c r="DH124" s="110" t="str">
        <x:f t="shared" si="707"/>
      </x:c>
      <x:c r="DI124" s="110" t="str">
        <x:f t="shared" si="708"/>
      </x:c>
      <x:c r="DJ124" s="110" t="str">
        <x:f t="shared" si="709"/>
      </x:c>
      <x:c r="DK124" s="110" t="str">
        <x:f t="shared" si="710"/>
      </x:c>
      <x:c r="DL124" s="110" t="str">
        <x:f t="shared" si="711"/>
      </x:c>
      <x:c r="DM124" s="110" t="str">
        <x:f t="shared" si="712"/>
      </x:c>
      <x:c r="DN124" s="110" t="str">
        <x:f t="shared" si="713"/>
      </x:c>
      <x:c r="DO124" s="110" t="str">
        <x:f t="shared" si="714"/>
      </x:c>
      <x:c r="DP124" s="110" t="str">
        <x:f t="shared" si="715"/>
      </x:c>
      <x:c r="DQ124" s="110" t="str">
        <x:f t="shared" si="716"/>
      </x:c>
      <x:c r="DR124" s="110" t="str">
        <x:f t="shared" si="717"/>
      </x:c>
      <x:c r="DS124" s="110" t="str">
        <x:f t="shared" si="718"/>
      </x:c>
      <x:c r="DT124" s="110" t="str">
        <x:f t="shared" si="719"/>
      </x:c>
      <x:c r="DU124" s="110" t="str">
        <x:f t="shared" si="720"/>
      </x:c>
      <x:c r="DV124" s="110" t="str">
        <x:f t="shared" si="721"/>
      </x:c>
      <x:c r="DW124" s="110" t="str">
        <x:f t="shared" si="722"/>
      </x:c>
      <x:c r="DX124" s="110" t="str">
        <x:f t="shared" si="723"/>
      </x:c>
      <x:c r="DY124" s="110" t="str">
        <x:f t="shared" si="724"/>
      </x:c>
      <x:c r="DZ124" s="110" t="str">
        <x:f t="shared" si="725"/>
      </x:c>
      <x:c r="EA124" s="110" t="str">
        <x:f t="shared" si="726"/>
      </x:c>
      <x:c r="EB124" s="110" t="str">
        <x:f t="shared" si="727"/>
      </x:c>
      <x:c r="EC124" s="110" t="str">
        <x:f t="shared" si="728"/>
      </x:c>
      <x:c r="ED124" s="110" t="str">
        <x:f t="shared" si="729"/>
      </x:c>
      <x:c r="EE124" s="110" t="str">
        <x:f t="shared" si="730"/>
      </x:c>
      <x:c r="EF124" s="110" t="str">
        <x:f t="shared" si="731"/>
      </x:c>
      <x:c r="EG124" s="110" t="str">
        <x:f t="shared" si="732"/>
      </x:c>
      <x:c r="EH124" s="110" t="str">
        <x:f t="shared" si="733"/>
      </x:c>
      <x:c r="EI124" s="110" t="str">
        <x:f t="shared" si="734"/>
      </x:c>
      <x:c r="EJ124" s="110" t="str">
        <x:f t="shared" si="735"/>
      </x:c>
      <x:c r="EK124" s="110" t="str">
        <x:f t="shared" si="736"/>
      </x:c>
      <x:c r="EL124" s="110" t="str">
        <x:f t="shared" si="737"/>
      </x:c>
      <x:c r="EM124" s="110" t="str">
        <x:f t="shared" si="738"/>
      </x:c>
      <x:c r="EN124" s="110" t="str">
        <x:f t="shared" si="739"/>
      </x:c>
      <x:c r="EO124" s="110" t="str">
        <x:f t="shared" si="740"/>
      </x:c>
      <x:c r="EP124" s="110" t="str">
        <x:f t="shared" si="741"/>
      </x:c>
      <x:c r="EQ124" s="110" t="str">
        <x:f t="shared" si="742"/>
      </x:c>
      <x:c r="ER124" s="110" t="str">
        <x:f t="shared" si="743"/>
      </x:c>
      <x:c r="ES124" s="110" t="str">
        <x:f t="shared" si="744"/>
      </x:c>
      <x:c r="ET124" s="110" t="str">
        <x:f t="shared" si="745"/>
      </x:c>
      <x:c r="EU124" s="110" t="str">
        <x:f t="shared" si="746"/>
      </x:c>
      <x:c r="EV124" s="110" t="str">
        <x:f t="shared" si="747"/>
      </x:c>
      <x:c r="EW124" s="110" t="str">
        <x:f t="shared" si="748"/>
      </x:c>
      <x:c r="EX124" s="110" t="str">
        <x:f t="shared" si="749"/>
      </x:c>
      <x:c r="EY124" s="110" t="str">
        <x:f t="shared" si="750"/>
      </x:c>
      <x:c r="EZ124" s="110" t="str">
        <x:f t="shared" si="751"/>
      </x:c>
      <x:c r="FA124" s="110" t="str">
        <x:f t="shared" si="752"/>
      </x:c>
      <x:c r="FB124" t="n">
        <x:f>'07_Presupuesto'!J119-'14_Parametros'!$B$5+1</x:f>
        <x:v>32</x:v>
      </x:c>
      <x:c r="FC124" t="n">
        <x:f>'07_Presupuesto'!K119-'14_Parametros'!$B$5+1</x:f>
        <x:v>45</x:v>
      </x:c>
      <x:c r="FD124">
        <x:f t="shared" si="753"/>
        <x:v>14</x:v>
      </x:c>
    </x:row>
    <x:row r="125" ht="21" customHeight="1">
      <x:c r="B125" t="str">
        <x:f>'07A_Ppto_Comparado'!K123</x:f>
        <x:v>C.4/a)</x:v>
      </x:c>
      <x:c r="C125" t="str">
        <x:f>'07A_Ppto_Comparado'!L123</x:f>
        <x:v>Espejo mural</x:v>
      </x:c>
      <x:c r="D125" t="str">
        <x:f>'07A_Ppto_Comparado'!M123</x:f>
        <x:v>UNI</x:v>
      </x:c>
      <x:c r="E125" s="90" t="n">
        <x:f>'07A_Ppto_Comparado'!N123</x:f>
        <x:v>2</x:v>
      </x:c>
      <x:c r="F125" s="90" t="n">
        <x:f>'07A_Ppto_Comparado'!O123</x:f>
        <x:v>64999.99999999999</x:v>
      </x:c>
      <x:c r="G125" s="90" t="n">
        <x:f>'07A_Ppto_Comparado'!P123</x:f>
        <x:v>129999.99999999999</x:v>
      </x:c>
      <x:c r="H125" s="90" t="str">
        <x:f t="shared" si="603"/>
      </x:c>
      <x:c r="I125" s="90" t="str">
        <x:f t="shared" si="604"/>
      </x:c>
      <x:c r="J125" s="90" t="str">
        <x:f t="shared" si="605"/>
      </x:c>
      <x:c r="K125" s="90" t="str">
        <x:f t="shared" si="606"/>
      </x:c>
      <x:c r="L125" s="90" t="str">
        <x:f t="shared" si="607"/>
      </x:c>
      <x:c r="M125" s="90" t="str">
        <x:f t="shared" si="608"/>
      </x:c>
      <x:c r="N125" s="90" t="str">
        <x:f t="shared" si="609"/>
      </x:c>
      <x:c r="O125" s="90" t="str">
        <x:f t="shared" si="610"/>
      </x:c>
      <x:c r="P125" s="90" t="str">
        <x:f t="shared" si="611"/>
      </x:c>
      <x:c r="Q125" s="90" t="str">
        <x:f t="shared" si="612"/>
      </x:c>
      <x:c r="R125" s="90" t="str">
        <x:f t="shared" si="613"/>
      </x:c>
      <x:c r="S125" s="90" t="str">
        <x:f t="shared" si="614"/>
      </x:c>
      <x:c r="T125" s="90" t="str">
        <x:f t="shared" si="615"/>
      </x:c>
      <x:c r="U125" s="90" t="str">
        <x:f t="shared" si="616"/>
      </x:c>
      <x:c r="V125" s="90" t="str">
        <x:f t="shared" si="617"/>
      </x:c>
      <x:c r="W125" s="90" t="str">
        <x:f t="shared" si="618"/>
      </x:c>
      <x:c r="X125" s="90" t="str">
        <x:f t="shared" si="619"/>
      </x:c>
      <x:c r="Y125" s="90" t="str">
        <x:f t="shared" si="620"/>
      </x:c>
      <x:c r="Z125" s="90" t="str">
        <x:f t="shared" si="621"/>
      </x:c>
      <x:c r="AA125" s="90" t="str">
        <x:f t="shared" si="622"/>
      </x:c>
      <x:c r="AB125" s="90" t="str">
        <x:f t="shared" si="623"/>
      </x:c>
      <x:c r="AC125" s="90" t="str">
        <x:f t="shared" si="624"/>
      </x:c>
      <x:c r="AD125" s="90" t="str">
        <x:f t="shared" si="625"/>
      </x:c>
      <x:c r="AE125" s="90" t="str">
        <x:f t="shared" si="626"/>
      </x:c>
      <x:c r="AF125" s="90" t="str">
        <x:f t="shared" si="627"/>
      </x:c>
      <x:c r="AG125" s="90" t="str">
        <x:f t="shared" si="628"/>
      </x:c>
      <x:c r="AH125" s="90" t="str">
        <x:f t="shared" si="629"/>
      </x:c>
      <x:c r="AI125" s="90" t="str">
        <x:f t="shared" si="630"/>
      </x:c>
      <x:c r="AJ125" s="90" t="str">
        <x:f t="shared" si="631"/>
      </x:c>
      <x:c r="AK125" s="90" t="str">
        <x:f t="shared" si="632"/>
      </x:c>
      <x:c r="AL125" s="90" t="str">
        <x:f t="shared" si="633"/>
      </x:c>
      <x:c r="AM125" s="90" t="str">
        <x:f t="shared" si="634"/>
      </x:c>
      <x:c r="AN125" s="90" t="str">
        <x:f t="shared" si="635"/>
      </x:c>
      <x:c r="AO125" s="90" t="str">
        <x:f t="shared" si="636"/>
      </x:c>
      <x:c r="AP125" s="90" t="str">
        <x:f t="shared" si="637"/>
      </x:c>
      <x:c r="AQ125" s="90" t="str">
        <x:f t="shared" si="638"/>
      </x:c>
      <x:c r="AR125" s="90" t="str">
        <x:f t="shared" si="639"/>
      </x:c>
      <x:c r="AS125" s="90" t="str">
        <x:f t="shared" si="640"/>
      </x:c>
      <x:c r="AT125" s="90" t="str">
        <x:f t="shared" si="641"/>
      </x:c>
      <x:c r="AU125" s="90" t="str">
        <x:f t="shared" si="642"/>
      </x:c>
      <x:c r="AV125" s="90" t="str">
        <x:f t="shared" si="643"/>
      </x:c>
      <x:c r="AW125" s="90" t="str">
        <x:f t="shared" si="644"/>
      </x:c>
      <x:c r="AX125" s="90" t="str">
        <x:f t="shared" si="645"/>
      </x:c>
      <x:c r="AY125" s="90" t="str">
        <x:f t="shared" si="646"/>
      </x:c>
      <x:c r="AZ125" s="90" t="str">
        <x:f t="shared" si="647"/>
      </x:c>
      <x:c r="BA125" s="90" t="str">
        <x:f t="shared" si="648"/>
      </x:c>
      <x:c r="BB125" s="90" t="str">
        <x:f t="shared" si="649"/>
      </x:c>
      <x:c r="BC125" s="90" t="str">
        <x:f t="shared" si="650"/>
      </x:c>
      <x:c r="BD125" s="90" t="str">
        <x:f t="shared" si="651"/>
      </x:c>
      <x:c r="BE125" s="90" t="str">
        <x:f t="shared" si="652"/>
      </x:c>
      <x:c r="BF125" s="90" t="str">
        <x:f t="shared" si="653"/>
      </x:c>
      <x:c r="BG125" s="90" t="str">
        <x:f t="shared" si="654"/>
      </x:c>
      <x:c r="BH125" s="90" t="str">
        <x:f t="shared" si="655"/>
      </x:c>
      <x:c r="BI125" s="90" t="str">
        <x:f t="shared" si="656"/>
      </x:c>
      <x:c r="BJ125" s="90" t="str">
        <x:f t="shared" si="657"/>
      </x:c>
      <x:c r="BK125" s="90" t="str">
        <x:f t="shared" si="658"/>
      </x:c>
      <x:c r="BL125" s="90" t="str">
        <x:f t="shared" si="659"/>
      </x:c>
      <x:c r="BM125" s="90" t="str">
        <x:f t="shared" si="660"/>
      </x:c>
      <x:c r="BN125" s="90" t="str">
        <x:f t="shared" si="661"/>
      </x:c>
      <x:c r="BO125" s="90" t="str">
        <x:f t="shared" si="662"/>
      </x:c>
      <x:c r="BP125" s="90" t="str">
        <x:f t="shared" si="663"/>
      </x:c>
      <x:c r="BQ125" s="90" t="str">
        <x:f t="shared" si="664"/>
      </x:c>
      <x:c r="BR125" s="90" t="str">
        <x:f t="shared" si="665"/>
      </x:c>
      <x:c r="BS125" s="90" t="str">
        <x:f t="shared" si="666"/>
      </x:c>
      <x:c r="BT125" s="90" t="str">
        <x:f t="shared" si="667"/>
      </x:c>
      <x:c r="BU125" s="90" t="str">
        <x:f t="shared" si="668"/>
      </x:c>
      <x:c r="BV125" s="90" t="str">
        <x:f t="shared" si="669"/>
      </x:c>
      <x:c r="BW125" s="90" t="str">
        <x:f t="shared" si="670"/>
      </x:c>
      <x:c r="BX125" s="90" t="str">
        <x:f t="shared" si="671"/>
      </x:c>
      <x:c r="BY125" s="90" t="str">
        <x:f t="shared" si="672"/>
      </x:c>
      <x:c r="BZ125" s="90" t="str">
        <x:f t="shared" si="673"/>
      </x:c>
      <x:c r="CA125" s="90" t="str">
        <x:f t="shared" si="674"/>
      </x:c>
      <x:c r="CB125" s="90" t="str">
        <x:f t="shared" si="675"/>
      </x:c>
      <x:c r="CC125" s="90" t="str">
        <x:f t="shared" si="676"/>
      </x:c>
      <x:c r="CD125" s="90" t="str">
        <x:f t="shared" si="677"/>
      </x:c>
      <x:c r="CE125" s="90" t="str">
        <x:f t="shared" si="678"/>
      </x:c>
      <x:c r="CF125" s="90" t="str">
        <x:f t="shared" si="679"/>
      </x:c>
      <x:c r="CG125" s="90" t="str">
        <x:f t="shared" si="680"/>
      </x:c>
      <x:c r="CH125" s="90" t="str">
        <x:f t="shared" si="681"/>
      </x:c>
      <x:c r="CI125" s="90">
        <x:f t="shared" si="682"/>
        <x:v>16249.999999999998</x:v>
      </x:c>
      <x:c r="CJ125" s="90">
        <x:f t="shared" si="683"/>
        <x:v>16249.999999999998</x:v>
      </x:c>
      <x:c r="CK125" s="90">
        <x:f t="shared" si="684"/>
        <x:v>16249.999999999998</x:v>
      </x:c>
      <x:c r="CL125" s="90">
        <x:f t="shared" si="685"/>
        <x:v>16249.999999999998</x:v>
      </x:c>
      <x:c r="CM125" s="90">
        <x:f t="shared" si="686"/>
        <x:v>16249.999999999998</x:v>
      </x:c>
      <x:c r="CN125" s="90">
        <x:f t="shared" si="687"/>
        <x:v>16249.999999999998</x:v>
      </x:c>
      <x:c r="CO125" s="90">
        <x:f t="shared" si="688"/>
        <x:v>16249.999999999998</x:v>
      </x:c>
      <x:c r="CP125" s="90">
        <x:f t="shared" si="689"/>
        <x:v>16249.999999999998</x:v>
      </x:c>
      <x:c r="CQ125" s="90" t="str">
        <x:f t="shared" si="690"/>
      </x:c>
      <x:c r="CR125" s="90" t="str">
        <x:f t="shared" si="691"/>
      </x:c>
      <x:c r="CS125" s="90" t="str">
        <x:f t="shared" si="692"/>
      </x:c>
      <x:c r="CT125" s="90" t="str">
        <x:f t="shared" si="693"/>
      </x:c>
      <x:c r="CU125" s="90" t="str">
        <x:f t="shared" si="694"/>
      </x:c>
      <x:c r="CV125" s="90" t="str">
        <x:f t="shared" si="695"/>
      </x:c>
      <x:c r="CW125" s="90" t="str">
        <x:f t="shared" si="696"/>
      </x:c>
      <x:c r="CX125" s="90" t="str">
        <x:f t="shared" si="697"/>
      </x:c>
      <x:c r="CY125" s="90" t="str">
        <x:f t="shared" si="698"/>
      </x:c>
      <x:c r="CZ125" s="90" t="str">
        <x:f t="shared" si="699"/>
      </x:c>
      <x:c r="DA125" s="90" t="str">
        <x:f t="shared" si="700"/>
      </x:c>
      <x:c r="DB125" s="90" t="str">
        <x:f t="shared" si="701"/>
      </x:c>
      <x:c r="DC125" s="90" t="str">
        <x:f t="shared" si="702"/>
      </x:c>
      <x:c r="DD125" s="90" t="str">
        <x:f t="shared" si="703"/>
      </x:c>
      <x:c r="DE125" s="90" t="str">
        <x:f t="shared" si="704"/>
      </x:c>
      <x:c r="DF125" s="90" t="str">
        <x:f t="shared" si="705"/>
      </x:c>
      <x:c r="DG125" s="90" t="str">
        <x:f t="shared" si="706"/>
      </x:c>
      <x:c r="DH125" s="90" t="str">
        <x:f t="shared" si="707"/>
      </x:c>
      <x:c r="DI125" s="90" t="str">
        <x:f t="shared" si="708"/>
      </x:c>
      <x:c r="DJ125" s="90" t="str">
        <x:f t="shared" si="709"/>
      </x:c>
      <x:c r="DK125" s="90" t="str">
        <x:f t="shared" si="710"/>
      </x:c>
      <x:c r="DL125" s="90" t="str">
        <x:f t="shared" si="711"/>
      </x:c>
      <x:c r="DM125" s="90" t="str">
        <x:f t="shared" si="712"/>
      </x:c>
      <x:c r="DN125" s="90" t="str">
        <x:f t="shared" si="713"/>
      </x:c>
      <x:c r="DO125" s="90" t="str">
        <x:f t="shared" si="714"/>
      </x:c>
      <x:c r="DP125" s="90" t="str">
        <x:f t="shared" si="715"/>
      </x:c>
      <x:c r="DQ125" s="90" t="str">
        <x:f t="shared" si="716"/>
      </x:c>
      <x:c r="DR125" s="90" t="str">
        <x:f t="shared" si="717"/>
      </x:c>
      <x:c r="DS125" s="90" t="str">
        <x:f t="shared" si="718"/>
      </x:c>
      <x:c r="DT125" s="90" t="str">
        <x:f t="shared" si="719"/>
      </x:c>
      <x:c r="DU125" s="90" t="str">
        <x:f t="shared" si="720"/>
      </x:c>
      <x:c r="DV125" s="90" t="str">
        <x:f t="shared" si="721"/>
      </x:c>
      <x:c r="DW125" s="90" t="str">
        <x:f t="shared" si="722"/>
      </x:c>
      <x:c r="DX125" s="90" t="str">
        <x:f t="shared" si="723"/>
      </x:c>
      <x:c r="DY125" s="90" t="str">
        <x:f t="shared" si="724"/>
      </x:c>
      <x:c r="DZ125" s="90" t="str">
        <x:f t="shared" si="725"/>
      </x:c>
      <x:c r="EA125" s="90" t="str">
        <x:f t="shared" si="726"/>
      </x:c>
      <x:c r="EB125" s="90" t="str">
        <x:f t="shared" si="727"/>
      </x:c>
      <x:c r="EC125" s="90" t="str">
        <x:f t="shared" si="728"/>
      </x:c>
      <x:c r="ED125" s="90" t="str">
        <x:f t="shared" si="729"/>
      </x:c>
      <x:c r="EE125" s="90" t="str">
        <x:f t="shared" si="730"/>
      </x:c>
      <x:c r="EF125" s="90" t="str">
        <x:f t="shared" si="731"/>
      </x:c>
      <x:c r="EG125" s="90" t="str">
        <x:f t="shared" si="732"/>
      </x:c>
      <x:c r="EH125" s="90" t="str">
        <x:f t="shared" si="733"/>
      </x:c>
      <x:c r="EI125" s="90" t="str">
        <x:f t="shared" si="734"/>
      </x:c>
      <x:c r="EJ125" s="90" t="str">
        <x:f t="shared" si="735"/>
      </x:c>
      <x:c r="EK125" s="90" t="str">
        <x:f t="shared" si="736"/>
      </x:c>
      <x:c r="EL125" s="90" t="str">
        <x:f t="shared" si="737"/>
      </x:c>
      <x:c r="EM125" s="90" t="str">
        <x:f t="shared" si="738"/>
      </x:c>
      <x:c r="EN125" s="90" t="str">
        <x:f t="shared" si="739"/>
      </x:c>
      <x:c r="EO125" s="90" t="str">
        <x:f t="shared" si="740"/>
      </x:c>
      <x:c r="EP125" s="90" t="str">
        <x:f t="shared" si="741"/>
      </x:c>
      <x:c r="EQ125" s="90" t="str">
        <x:f t="shared" si="742"/>
      </x:c>
      <x:c r="ER125" s="90" t="str">
        <x:f t="shared" si="743"/>
      </x:c>
      <x:c r="ES125" s="90" t="str">
        <x:f t="shared" si="744"/>
      </x:c>
      <x:c r="ET125" s="90" t="str">
        <x:f t="shared" si="745"/>
      </x:c>
      <x:c r="EU125" s="90" t="str">
        <x:f t="shared" si="746"/>
      </x:c>
      <x:c r="EV125" s="90" t="str">
        <x:f t="shared" si="747"/>
      </x:c>
      <x:c r="EW125" s="90" t="str">
        <x:f t="shared" si="748"/>
      </x:c>
      <x:c r="EX125" s="90" t="str">
        <x:f t="shared" si="749"/>
      </x:c>
      <x:c r="EY125" s="90" t="str">
        <x:f t="shared" si="750"/>
      </x:c>
      <x:c r="EZ125" s="90" t="str">
        <x:f t="shared" si="751"/>
      </x:c>
      <x:c r="FA125" s="90" t="str">
        <x:f t="shared" si="752"/>
      </x:c>
      <x:c r="FB125" t="n">
        <x:f>'07_Presupuesto'!J120-'14_Parametros'!$B$5+1</x:f>
        <x:v>80</x:v>
      </x:c>
      <x:c r="FC125" t="n">
        <x:f>'07_Presupuesto'!K120-'14_Parametros'!$B$5+1</x:f>
        <x:v>87</x:v>
      </x:c>
      <x:c r="FD125">
        <x:f t="shared" si="753"/>
        <x:v>8</x:v>
      </x:c>
    </x:row>
    <x:row r="126" ht="21" customHeight="1">
      <x:c r="B126" s="109" t="str">
        <x:f>'07A_Ppto_Comparado'!K124</x:f>
        <x:v>C.4/b).1</x:v>
      </x:c>
      <x:c r="C126" s="109" t="str">
        <x:f>'07A_Ppto_Comparado'!L124</x:f>
        <x:v>Barra abatible 60cm</x:v>
      </x:c>
      <x:c r="D126" s="109" t="str">
        <x:f>'07A_Ppto_Comparado'!M124</x:f>
        <x:v>UNI</x:v>
      </x:c>
      <x:c r="E126" s="110" t="n">
        <x:f>'07A_Ppto_Comparado'!N124</x:f>
        <x:v>1</x:v>
      </x:c>
      <x:c r="F126" s="110" t="n">
        <x:f>'07A_Ppto_Comparado'!O124</x:f>
        <x:v>156249.99999999997</x:v>
      </x:c>
      <x:c r="G126" s="110" t="n">
        <x:f>'07A_Ppto_Comparado'!P124</x:f>
        <x:v>156249.99999999997</x:v>
      </x:c>
      <x:c r="H126" s="110" t="str">
        <x:f t="shared" si="603"/>
      </x:c>
      <x:c r="I126" s="110" t="str">
        <x:f t="shared" si="604"/>
      </x:c>
      <x:c r="J126" s="110" t="str">
        <x:f t="shared" si="605"/>
      </x:c>
      <x:c r="K126" s="110" t="str">
        <x:f t="shared" si="606"/>
      </x:c>
      <x:c r="L126" s="110" t="str">
        <x:f t="shared" si="607"/>
      </x:c>
      <x:c r="M126" s="110" t="str">
        <x:f t="shared" si="608"/>
      </x:c>
      <x:c r="N126" s="110" t="str">
        <x:f t="shared" si="609"/>
      </x:c>
      <x:c r="O126" s="110" t="str">
        <x:f t="shared" si="610"/>
      </x:c>
      <x:c r="P126" s="110" t="str">
        <x:f t="shared" si="611"/>
      </x:c>
      <x:c r="Q126" s="110" t="str">
        <x:f t="shared" si="612"/>
      </x:c>
      <x:c r="R126" s="110" t="str">
        <x:f t="shared" si="613"/>
      </x:c>
      <x:c r="S126" s="110" t="str">
        <x:f t="shared" si="614"/>
      </x:c>
      <x:c r="T126" s="110" t="str">
        <x:f t="shared" si="615"/>
      </x:c>
      <x:c r="U126" s="110" t="str">
        <x:f t="shared" si="616"/>
      </x:c>
      <x:c r="V126" s="110" t="str">
        <x:f t="shared" si="617"/>
      </x:c>
      <x:c r="W126" s="110" t="str">
        <x:f t="shared" si="618"/>
      </x:c>
      <x:c r="X126" s="110" t="str">
        <x:f t="shared" si="619"/>
      </x:c>
      <x:c r="Y126" s="110" t="str">
        <x:f t="shared" si="620"/>
      </x:c>
      <x:c r="Z126" s="110" t="str">
        <x:f t="shared" si="621"/>
      </x:c>
      <x:c r="AA126" s="110" t="str">
        <x:f t="shared" si="622"/>
      </x:c>
      <x:c r="AB126" s="110" t="str">
        <x:f t="shared" si="623"/>
      </x:c>
      <x:c r="AC126" s="110" t="str">
        <x:f t="shared" si="624"/>
      </x:c>
      <x:c r="AD126" s="110" t="str">
        <x:f t="shared" si="625"/>
      </x:c>
      <x:c r="AE126" s="110" t="str">
        <x:f t="shared" si="626"/>
      </x:c>
      <x:c r="AF126" s="110" t="str">
        <x:f t="shared" si="627"/>
      </x:c>
      <x:c r="AG126" s="110" t="str">
        <x:f t="shared" si="628"/>
      </x:c>
      <x:c r="AH126" s="110" t="str">
        <x:f t="shared" si="629"/>
      </x:c>
      <x:c r="AI126" s="110" t="str">
        <x:f t="shared" si="630"/>
      </x:c>
      <x:c r="AJ126" s="110" t="str">
        <x:f t="shared" si="631"/>
      </x:c>
      <x:c r="AK126" s="110" t="str">
        <x:f t="shared" si="632"/>
      </x:c>
      <x:c r="AL126" s="110" t="str">
        <x:f t="shared" si="633"/>
      </x:c>
      <x:c r="AM126" s="110" t="str">
        <x:f t="shared" si="634"/>
      </x:c>
      <x:c r="AN126" s="110" t="str">
        <x:f t="shared" si="635"/>
      </x:c>
      <x:c r="AO126" s="110" t="str">
        <x:f t="shared" si="636"/>
      </x:c>
      <x:c r="AP126" s="110" t="str">
        <x:f t="shared" si="637"/>
      </x:c>
      <x:c r="AQ126" s="110" t="str">
        <x:f t="shared" si="638"/>
      </x:c>
      <x:c r="AR126" s="110" t="str">
        <x:f t="shared" si="639"/>
      </x:c>
      <x:c r="AS126" s="110" t="str">
        <x:f t="shared" si="640"/>
      </x:c>
      <x:c r="AT126" s="110" t="str">
        <x:f t="shared" si="641"/>
      </x:c>
      <x:c r="AU126" s="110" t="str">
        <x:f t="shared" si="642"/>
      </x:c>
      <x:c r="AV126" s="110" t="str">
        <x:f t="shared" si="643"/>
      </x:c>
      <x:c r="AW126" s="110" t="str">
        <x:f t="shared" si="644"/>
      </x:c>
      <x:c r="AX126" s="110" t="str">
        <x:f t="shared" si="645"/>
      </x:c>
      <x:c r="AY126" s="110" t="str">
        <x:f t="shared" si="646"/>
      </x:c>
      <x:c r="AZ126" s="110" t="str">
        <x:f t="shared" si="647"/>
      </x:c>
      <x:c r="BA126" s="110" t="str">
        <x:f t="shared" si="648"/>
      </x:c>
      <x:c r="BB126" s="110" t="str">
        <x:f t="shared" si="649"/>
      </x:c>
      <x:c r="BC126" s="110" t="str">
        <x:f t="shared" si="650"/>
      </x:c>
      <x:c r="BD126" s="110" t="str">
        <x:f t="shared" si="651"/>
      </x:c>
      <x:c r="BE126" s="110" t="str">
        <x:f t="shared" si="652"/>
      </x:c>
      <x:c r="BF126" s="110" t="str">
        <x:f t="shared" si="653"/>
      </x:c>
      <x:c r="BG126" s="110" t="str">
        <x:f t="shared" si="654"/>
      </x:c>
      <x:c r="BH126" s="110" t="str">
        <x:f t="shared" si="655"/>
      </x:c>
      <x:c r="BI126" s="110" t="str">
        <x:f t="shared" si="656"/>
      </x:c>
      <x:c r="BJ126" s="110" t="str">
        <x:f t="shared" si="657"/>
      </x:c>
      <x:c r="BK126" s="110" t="str">
        <x:f t="shared" si="658"/>
      </x:c>
      <x:c r="BL126" s="110" t="str">
        <x:f t="shared" si="659"/>
      </x:c>
      <x:c r="BM126" s="110" t="str">
        <x:f t="shared" si="660"/>
      </x:c>
      <x:c r="BN126" s="110" t="str">
        <x:f t="shared" si="661"/>
      </x:c>
      <x:c r="BO126" s="110" t="str">
        <x:f t="shared" si="662"/>
      </x:c>
      <x:c r="BP126" s="110" t="str">
        <x:f t="shared" si="663"/>
      </x:c>
      <x:c r="BQ126" s="110" t="str">
        <x:f t="shared" si="664"/>
      </x:c>
      <x:c r="BR126" s="110" t="str">
        <x:f t="shared" si="665"/>
      </x:c>
      <x:c r="BS126" s="110" t="str">
        <x:f t="shared" si="666"/>
      </x:c>
      <x:c r="BT126" s="110" t="str">
        <x:f t="shared" si="667"/>
      </x:c>
      <x:c r="BU126" s="110" t="str">
        <x:f t="shared" si="668"/>
      </x:c>
      <x:c r="BV126" s="110" t="str">
        <x:f t="shared" si="669"/>
      </x:c>
      <x:c r="BW126" s="110" t="str">
        <x:f t="shared" si="670"/>
      </x:c>
      <x:c r="BX126" s="110" t="str">
        <x:f t="shared" si="671"/>
      </x:c>
      <x:c r="BY126" s="110" t="str">
        <x:f t="shared" si="672"/>
      </x:c>
      <x:c r="BZ126" s="110" t="str">
        <x:f t="shared" si="673"/>
      </x:c>
      <x:c r="CA126" s="110" t="str">
        <x:f t="shared" si="674"/>
      </x:c>
      <x:c r="CB126" s="110" t="str">
        <x:f t="shared" si="675"/>
      </x:c>
      <x:c r="CC126" s="110" t="str">
        <x:f t="shared" si="676"/>
      </x:c>
      <x:c r="CD126" s="110" t="str">
        <x:f t="shared" si="677"/>
      </x:c>
      <x:c r="CE126" s="110" t="str">
        <x:f t="shared" si="678"/>
      </x:c>
      <x:c r="CF126" s="110" t="str">
        <x:f t="shared" si="679"/>
      </x:c>
      <x:c r="CG126" s="110" t="str">
        <x:f t="shared" si="680"/>
      </x:c>
      <x:c r="CH126" s="110" t="str">
        <x:f t="shared" si="681"/>
      </x:c>
      <x:c r="CI126" s="110">
        <x:f t="shared" si="682"/>
        <x:v>19531.249999999996</x:v>
      </x:c>
      <x:c r="CJ126" s="110">
        <x:f t="shared" si="683"/>
        <x:v>19531.249999999996</x:v>
      </x:c>
      <x:c r="CK126" s="110">
        <x:f t="shared" si="684"/>
        <x:v>19531.249999999996</x:v>
      </x:c>
      <x:c r="CL126" s="110">
        <x:f t="shared" si="685"/>
        <x:v>19531.249999999996</x:v>
      </x:c>
      <x:c r="CM126" s="110">
        <x:f t="shared" si="686"/>
        <x:v>19531.249999999996</x:v>
      </x:c>
      <x:c r="CN126" s="110">
        <x:f t="shared" si="687"/>
        <x:v>19531.249999999996</x:v>
      </x:c>
      <x:c r="CO126" s="110">
        <x:f t="shared" si="688"/>
        <x:v>19531.249999999996</x:v>
      </x:c>
      <x:c r="CP126" s="110">
        <x:f t="shared" si="689"/>
        <x:v>19531.249999999996</x:v>
      </x:c>
      <x:c r="CQ126" s="110" t="str">
        <x:f t="shared" si="690"/>
      </x:c>
      <x:c r="CR126" s="110" t="str">
        <x:f t="shared" si="691"/>
      </x:c>
      <x:c r="CS126" s="110" t="str">
        <x:f t="shared" si="692"/>
      </x:c>
      <x:c r="CT126" s="110" t="str">
        <x:f t="shared" si="693"/>
      </x:c>
      <x:c r="CU126" s="110" t="str">
        <x:f t="shared" si="694"/>
      </x:c>
      <x:c r="CV126" s="110" t="str">
        <x:f t="shared" si="695"/>
      </x:c>
      <x:c r="CW126" s="110" t="str">
        <x:f t="shared" si="696"/>
      </x:c>
      <x:c r="CX126" s="110" t="str">
        <x:f t="shared" si="697"/>
      </x:c>
      <x:c r="CY126" s="110" t="str">
        <x:f t="shared" si="698"/>
      </x:c>
      <x:c r="CZ126" s="110" t="str">
        <x:f t="shared" si="699"/>
      </x:c>
      <x:c r="DA126" s="110" t="str">
        <x:f t="shared" si="700"/>
      </x:c>
      <x:c r="DB126" s="110" t="str">
        <x:f t="shared" si="701"/>
      </x:c>
      <x:c r="DC126" s="110" t="str">
        <x:f t="shared" si="702"/>
      </x:c>
      <x:c r="DD126" s="110" t="str">
        <x:f t="shared" si="703"/>
      </x:c>
      <x:c r="DE126" s="110" t="str">
        <x:f t="shared" si="704"/>
      </x:c>
      <x:c r="DF126" s="110" t="str">
        <x:f t="shared" si="705"/>
      </x:c>
      <x:c r="DG126" s="110" t="str">
        <x:f t="shared" si="706"/>
      </x:c>
      <x:c r="DH126" s="110" t="str">
        <x:f t="shared" si="707"/>
      </x:c>
      <x:c r="DI126" s="110" t="str">
        <x:f t="shared" si="708"/>
      </x:c>
      <x:c r="DJ126" s="110" t="str">
        <x:f t="shared" si="709"/>
      </x:c>
      <x:c r="DK126" s="110" t="str">
        <x:f t="shared" si="710"/>
      </x:c>
      <x:c r="DL126" s="110" t="str">
        <x:f t="shared" si="711"/>
      </x:c>
      <x:c r="DM126" s="110" t="str">
        <x:f t="shared" si="712"/>
      </x:c>
      <x:c r="DN126" s="110" t="str">
        <x:f t="shared" si="713"/>
      </x:c>
      <x:c r="DO126" s="110" t="str">
        <x:f t="shared" si="714"/>
      </x:c>
      <x:c r="DP126" s="110" t="str">
        <x:f t="shared" si="715"/>
      </x:c>
      <x:c r="DQ126" s="110" t="str">
        <x:f t="shared" si="716"/>
      </x:c>
      <x:c r="DR126" s="110" t="str">
        <x:f t="shared" si="717"/>
      </x:c>
      <x:c r="DS126" s="110" t="str">
        <x:f t="shared" si="718"/>
      </x:c>
      <x:c r="DT126" s="110" t="str">
        <x:f t="shared" si="719"/>
      </x:c>
      <x:c r="DU126" s="110" t="str">
        <x:f t="shared" si="720"/>
      </x:c>
      <x:c r="DV126" s="110" t="str">
        <x:f t="shared" si="721"/>
      </x:c>
      <x:c r="DW126" s="110" t="str">
        <x:f t="shared" si="722"/>
      </x:c>
      <x:c r="DX126" s="110" t="str">
        <x:f t="shared" si="723"/>
      </x:c>
      <x:c r="DY126" s="110" t="str">
        <x:f t="shared" si="724"/>
      </x:c>
      <x:c r="DZ126" s="110" t="str">
        <x:f t="shared" si="725"/>
      </x:c>
      <x:c r="EA126" s="110" t="str">
        <x:f t="shared" si="726"/>
      </x:c>
      <x:c r="EB126" s="110" t="str">
        <x:f t="shared" si="727"/>
      </x:c>
      <x:c r="EC126" s="110" t="str">
        <x:f t="shared" si="728"/>
      </x:c>
      <x:c r="ED126" s="110" t="str">
        <x:f t="shared" si="729"/>
      </x:c>
      <x:c r="EE126" s="110" t="str">
        <x:f t="shared" si="730"/>
      </x:c>
      <x:c r="EF126" s="110" t="str">
        <x:f t="shared" si="731"/>
      </x:c>
      <x:c r="EG126" s="110" t="str">
        <x:f t="shared" si="732"/>
      </x:c>
      <x:c r="EH126" s="110" t="str">
        <x:f t="shared" si="733"/>
      </x:c>
      <x:c r="EI126" s="110" t="str">
        <x:f t="shared" si="734"/>
      </x:c>
      <x:c r="EJ126" s="110" t="str">
        <x:f t="shared" si="735"/>
      </x:c>
      <x:c r="EK126" s="110" t="str">
        <x:f t="shared" si="736"/>
      </x:c>
      <x:c r="EL126" s="110" t="str">
        <x:f t="shared" si="737"/>
      </x:c>
      <x:c r="EM126" s="110" t="str">
        <x:f t="shared" si="738"/>
      </x:c>
      <x:c r="EN126" s="110" t="str">
        <x:f t="shared" si="739"/>
      </x:c>
      <x:c r="EO126" s="110" t="str">
        <x:f t="shared" si="740"/>
      </x:c>
      <x:c r="EP126" s="110" t="str">
        <x:f t="shared" si="741"/>
      </x:c>
      <x:c r="EQ126" s="110" t="str">
        <x:f t="shared" si="742"/>
      </x:c>
      <x:c r="ER126" s="110" t="str">
        <x:f t="shared" si="743"/>
      </x:c>
      <x:c r="ES126" s="110" t="str">
        <x:f t="shared" si="744"/>
      </x:c>
      <x:c r="ET126" s="110" t="str">
        <x:f t="shared" si="745"/>
      </x:c>
      <x:c r="EU126" s="110" t="str">
        <x:f t="shared" si="746"/>
      </x:c>
      <x:c r="EV126" s="110" t="str">
        <x:f t="shared" si="747"/>
      </x:c>
      <x:c r="EW126" s="110" t="str">
        <x:f t="shared" si="748"/>
      </x:c>
      <x:c r="EX126" s="110" t="str">
        <x:f t="shared" si="749"/>
      </x:c>
      <x:c r="EY126" s="110" t="str">
        <x:f t="shared" si="750"/>
      </x:c>
      <x:c r="EZ126" s="110" t="str">
        <x:f t="shared" si="751"/>
      </x:c>
      <x:c r="FA126" s="110" t="str">
        <x:f t="shared" si="752"/>
      </x:c>
      <x:c r="FB126" t="n">
        <x:f>'07_Presupuesto'!J121-'14_Parametros'!$B$5+1</x:f>
        <x:v>80</x:v>
      </x:c>
      <x:c r="FC126" t="n">
        <x:f>'07_Presupuesto'!K121-'14_Parametros'!$B$5+1</x:f>
        <x:v>87</x:v>
      </x:c>
      <x:c r="FD126">
        <x:f t="shared" si="753"/>
        <x:v>8</x:v>
      </x:c>
    </x:row>
    <x:row r="127" ht="21" customHeight="1">
      <x:c r="B127" t="str">
        <x:f>'07A_Ppto_Comparado'!K125</x:f>
        <x:v>C.4/b).2</x:v>
      </x:c>
      <x:c r="C127" t="str">
        <x:f>'07A_Ppto_Comparado'!L125</x:f>
        <x:v>Barra Angular Muro Izquierda 86</x:v>
      </x:c>
      <x:c r="D127" t="str">
        <x:f>'07A_Ppto_Comparado'!M125</x:f>
        <x:v>UNI</x:v>
      </x:c>
      <x:c r="E127" s="90" t="n">
        <x:f>'07A_Ppto_Comparado'!N125</x:f>
        <x:v>1</x:v>
      </x:c>
      <x:c r="F127" s="90" t="n">
        <x:f>'07A_Ppto_Comparado'!O125</x:f>
        <x:v>168749.99999999997</x:v>
      </x:c>
      <x:c r="G127" s="90" t="n">
        <x:f>'07A_Ppto_Comparado'!P125</x:f>
        <x:v>168749.99999999997</x:v>
      </x:c>
      <x:c r="H127" s="90" t="str">
        <x:f t="shared" si="603"/>
      </x:c>
      <x:c r="I127" s="90" t="str">
        <x:f t="shared" si="604"/>
      </x:c>
      <x:c r="J127" s="90" t="str">
        <x:f t="shared" si="605"/>
      </x:c>
      <x:c r="K127" s="90" t="str">
        <x:f t="shared" si="606"/>
      </x:c>
      <x:c r="L127" s="90" t="str">
        <x:f t="shared" si="607"/>
      </x:c>
      <x:c r="M127" s="90" t="str">
        <x:f t="shared" si="608"/>
      </x:c>
      <x:c r="N127" s="90" t="str">
        <x:f t="shared" si="609"/>
      </x:c>
      <x:c r="O127" s="90" t="str">
        <x:f t="shared" si="610"/>
      </x:c>
      <x:c r="P127" s="90" t="str">
        <x:f t="shared" si="611"/>
      </x:c>
      <x:c r="Q127" s="90" t="str">
        <x:f t="shared" si="612"/>
      </x:c>
      <x:c r="R127" s="90" t="str">
        <x:f t="shared" si="613"/>
      </x:c>
      <x:c r="S127" s="90" t="str">
        <x:f t="shared" si="614"/>
      </x:c>
      <x:c r="T127" s="90" t="str">
        <x:f t="shared" si="615"/>
      </x:c>
      <x:c r="U127" s="90" t="str">
        <x:f t="shared" si="616"/>
      </x:c>
      <x:c r="V127" s="90" t="str">
        <x:f t="shared" si="617"/>
      </x:c>
      <x:c r="W127" s="90" t="str">
        <x:f t="shared" si="618"/>
      </x:c>
      <x:c r="X127" s="90" t="str">
        <x:f t="shared" si="619"/>
      </x:c>
      <x:c r="Y127" s="90" t="str">
        <x:f t="shared" si="620"/>
      </x:c>
      <x:c r="Z127" s="90" t="str">
        <x:f t="shared" si="621"/>
      </x:c>
      <x:c r="AA127" s="90" t="str">
        <x:f t="shared" si="622"/>
      </x:c>
      <x:c r="AB127" s="90" t="str">
        <x:f t="shared" si="623"/>
      </x:c>
      <x:c r="AC127" s="90" t="str">
        <x:f t="shared" si="624"/>
      </x:c>
      <x:c r="AD127" s="90" t="str">
        <x:f t="shared" si="625"/>
      </x:c>
      <x:c r="AE127" s="90" t="str">
        <x:f t="shared" si="626"/>
      </x:c>
      <x:c r="AF127" s="90" t="str">
        <x:f t="shared" si="627"/>
      </x:c>
      <x:c r="AG127" s="90" t="str">
        <x:f t="shared" si="628"/>
      </x:c>
      <x:c r="AH127" s="90" t="str">
        <x:f t="shared" si="629"/>
      </x:c>
      <x:c r="AI127" s="90" t="str">
        <x:f t="shared" si="630"/>
      </x:c>
      <x:c r="AJ127" s="90" t="str">
        <x:f t="shared" si="631"/>
      </x:c>
      <x:c r="AK127" s="90" t="str">
        <x:f t="shared" si="632"/>
      </x:c>
      <x:c r="AL127" s="90" t="str">
        <x:f t="shared" si="633"/>
      </x:c>
      <x:c r="AM127" s="90" t="str">
        <x:f t="shared" si="634"/>
      </x:c>
      <x:c r="AN127" s="90" t="str">
        <x:f t="shared" si="635"/>
      </x:c>
      <x:c r="AO127" s="90" t="str">
        <x:f t="shared" si="636"/>
      </x:c>
      <x:c r="AP127" s="90" t="str">
        <x:f t="shared" si="637"/>
      </x:c>
      <x:c r="AQ127" s="90" t="str">
        <x:f t="shared" si="638"/>
      </x:c>
      <x:c r="AR127" s="90" t="str">
        <x:f t="shared" si="639"/>
      </x:c>
      <x:c r="AS127" s="90" t="str">
        <x:f t="shared" si="640"/>
      </x:c>
      <x:c r="AT127" s="90" t="str">
        <x:f t="shared" si="641"/>
      </x:c>
      <x:c r="AU127" s="90" t="str">
        <x:f t="shared" si="642"/>
      </x:c>
      <x:c r="AV127" s="90" t="str">
        <x:f t="shared" si="643"/>
      </x:c>
      <x:c r="AW127" s="90" t="str">
        <x:f t="shared" si="644"/>
      </x:c>
      <x:c r="AX127" s="90" t="str">
        <x:f t="shared" si="645"/>
      </x:c>
      <x:c r="AY127" s="90" t="str">
        <x:f t="shared" si="646"/>
      </x:c>
      <x:c r="AZ127" s="90" t="str">
        <x:f t="shared" si="647"/>
      </x:c>
      <x:c r="BA127" s="90" t="str">
        <x:f t="shared" si="648"/>
      </x:c>
      <x:c r="BB127" s="90" t="str">
        <x:f t="shared" si="649"/>
      </x:c>
      <x:c r="BC127" s="90" t="str">
        <x:f t="shared" si="650"/>
      </x:c>
      <x:c r="BD127" s="90" t="str">
        <x:f t="shared" si="651"/>
      </x:c>
      <x:c r="BE127" s="90" t="str">
        <x:f t="shared" si="652"/>
      </x:c>
      <x:c r="BF127" s="90" t="str">
        <x:f t="shared" si="653"/>
      </x:c>
      <x:c r="BG127" s="90" t="str">
        <x:f t="shared" si="654"/>
      </x:c>
      <x:c r="BH127" s="90" t="str">
        <x:f t="shared" si="655"/>
      </x:c>
      <x:c r="BI127" s="90" t="str">
        <x:f t="shared" si="656"/>
      </x:c>
      <x:c r="BJ127" s="90" t="str">
        <x:f t="shared" si="657"/>
      </x:c>
      <x:c r="BK127" s="90" t="str">
        <x:f t="shared" si="658"/>
      </x:c>
      <x:c r="BL127" s="90" t="str">
        <x:f t="shared" si="659"/>
      </x:c>
      <x:c r="BM127" s="90" t="str">
        <x:f t="shared" si="660"/>
      </x:c>
      <x:c r="BN127" s="90" t="str">
        <x:f t="shared" si="661"/>
      </x:c>
      <x:c r="BO127" s="90" t="str">
        <x:f t="shared" si="662"/>
      </x:c>
      <x:c r="BP127" s="90" t="str">
        <x:f t="shared" si="663"/>
      </x:c>
      <x:c r="BQ127" s="90" t="str">
        <x:f t="shared" si="664"/>
      </x:c>
      <x:c r="BR127" s="90" t="str">
        <x:f t="shared" si="665"/>
      </x:c>
      <x:c r="BS127" s="90" t="str">
        <x:f t="shared" si="666"/>
      </x:c>
      <x:c r="BT127" s="90" t="str">
        <x:f t="shared" si="667"/>
      </x:c>
      <x:c r="BU127" s="90" t="str">
        <x:f t="shared" si="668"/>
      </x:c>
      <x:c r="BV127" s="90" t="str">
        <x:f t="shared" si="669"/>
      </x:c>
      <x:c r="BW127" s="90" t="str">
        <x:f t="shared" si="670"/>
      </x:c>
      <x:c r="BX127" s="90" t="str">
        <x:f t="shared" si="671"/>
      </x:c>
      <x:c r="BY127" s="90" t="str">
        <x:f t="shared" si="672"/>
      </x:c>
      <x:c r="BZ127" s="90" t="str">
        <x:f t="shared" si="673"/>
      </x:c>
      <x:c r="CA127" s="90" t="str">
        <x:f t="shared" si="674"/>
      </x:c>
      <x:c r="CB127" s="90" t="str">
        <x:f t="shared" si="675"/>
      </x:c>
      <x:c r="CC127" s="90" t="str">
        <x:f t="shared" si="676"/>
      </x:c>
      <x:c r="CD127" s="90" t="str">
        <x:f t="shared" si="677"/>
      </x:c>
      <x:c r="CE127" s="90" t="str">
        <x:f t="shared" si="678"/>
      </x:c>
      <x:c r="CF127" s="90" t="str">
        <x:f t="shared" si="679"/>
      </x:c>
      <x:c r="CG127" s="90" t="str">
        <x:f t="shared" si="680"/>
      </x:c>
      <x:c r="CH127" s="90" t="str">
        <x:f t="shared" si="681"/>
      </x:c>
      <x:c r="CI127" s="90">
        <x:f t="shared" si="682"/>
        <x:v>21093.749999999996</x:v>
      </x:c>
      <x:c r="CJ127" s="90">
        <x:f t="shared" si="683"/>
        <x:v>21093.749999999996</x:v>
      </x:c>
      <x:c r="CK127" s="90">
        <x:f t="shared" si="684"/>
        <x:v>21093.749999999996</x:v>
      </x:c>
      <x:c r="CL127" s="90">
        <x:f t="shared" si="685"/>
        <x:v>21093.749999999996</x:v>
      </x:c>
      <x:c r="CM127" s="90">
        <x:f t="shared" si="686"/>
        <x:v>21093.749999999996</x:v>
      </x:c>
      <x:c r="CN127" s="90">
        <x:f t="shared" si="687"/>
        <x:v>21093.749999999996</x:v>
      </x:c>
      <x:c r="CO127" s="90">
        <x:f t="shared" si="688"/>
        <x:v>21093.749999999996</x:v>
      </x:c>
      <x:c r="CP127" s="90">
        <x:f t="shared" si="689"/>
        <x:v>21093.749999999996</x:v>
      </x:c>
      <x:c r="CQ127" s="90" t="str">
        <x:f t="shared" si="690"/>
      </x:c>
      <x:c r="CR127" s="90" t="str">
        <x:f t="shared" si="691"/>
      </x:c>
      <x:c r="CS127" s="90" t="str">
        <x:f t="shared" si="692"/>
      </x:c>
      <x:c r="CT127" s="90" t="str">
        <x:f t="shared" si="693"/>
      </x:c>
      <x:c r="CU127" s="90" t="str">
        <x:f t="shared" si="694"/>
      </x:c>
      <x:c r="CV127" s="90" t="str">
        <x:f t="shared" si="695"/>
      </x:c>
      <x:c r="CW127" s="90" t="str">
        <x:f t="shared" si="696"/>
      </x:c>
      <x:c r="CX127" s="90" t="str">
        <x:f t="shared" si="697"/>
      </x:c>
      <x:c r="CY127" s="90" t="str">
        <x:f t="shared" si="698"/>
      </x:c>
      <x:c r="CZ127" s="90" t="str">
        <x:f t="shared" si="699"/>
      </x:c>
      <x:c r="DA127" s="90" t="str">
        <x:f t="shared" si="700"/>
      </x:c>
      <x:c r="DB127" s="90" t="str">
        <x:f t="shared" si="701"/>
      </x:c>
      <x:c r="DC127" s="90" t="str">
        <x:f t="shared" si="702"/>
      </x:c>
      <x:c r="DD127" s="90" t="str">
        <x:f t="shared" si="703"/>
      </x:c>
      <x:c r="DE127" s="90" t="str">
        <x:f t="shared" si="704"/>
      </x:c>
      <x:c r="DF127" s="90" t="str">
        <x:f t="shared" si="705"/>
      </x:c>
      <x:c r="DG127" s="90" t="str">
        <x:f t="shared" si="706"/>
      </x:c>
      <x:c r="DH127" s="90" t="str">
        <x:f t="shared" si="707"/>
      </x:c>
      <x:c r="DI127" s="90" t="str">
        <x:f t="shared" si="708"/>
      </x:c>
      <x:c r="DJ127" s="90" t="str">
        <x:f t="shared" si="709"/>
      </x:c>
      <x:c r="DK127" s="90" t="str">
        <x:f t="shared" si="710"/>
      </x:c>
      <x:c r="DL127" s="90" t="str">
        <x:f t="shared" si="711"/>
      </x:c>
      <x:c r="DM127" s="90" t="str">
        <x:f t="shared" si="712"/>
      </x:c>
      <x:c r="DN127" s="90" t="str">
        <x:f t="shared" si="713"/>
      </x:c>
      <x:c r="DO127" s="90" t="str">
        <x:f t="shared" si="714"/>
      </x:c>
      <x:c r="DP127" s="90" t="str">
        <x:f t="shared" si="715"/>
      </x:c>
      <x:c r="DQ127" s="90" t="str">
        <x:f t="shared" si="716"/>
      </x:c>
      <x:c r="DR127" s="90" t="str">
        <x:f t="shared" si="717"/>
      </x:c>
      <x:c r="DS127" s="90" t="str">
        <x:f t="shared" si="718"/>
      </x:c>
      <x:c r="DT127" s="90" t="str">
        <x:f t="shared" si="719"/>
      </x:c>
      <x:c r="DU127" s="90" t="str">
        <x:f t="shared" si="720"/>
      </x:c>
      <x:c r="DV127" s="90" t="str">
        <x:f t="shared" si="721"/>
      </x:c>
      <x:c r="DW127" s="90" t="str">
        <x:f t="shared" si="722"/>
      </x:c>
      <x:c r="DX127" s="90" t="str">
        <x:f t="shared" si="723"/>
      </x:c>
      <x:c r="DY127" s="90" t="str">
        <x:f t="shared" si="724"/>
      </x:c>
      <x:c r="DZ127" s="90" t="str">
        <x:f t="shared" si="725"/>
      </x:c>
      <x:c r="EA127" s="90" t="str">
        <x:f t="shared" si="726"/>
      </x:c>
      <x:c r="EB127" s="90" t="str">
        <x:f t="shared" si="727"/>
      </x:c>
      <x:c r="EC127" s="90" t="str">
        <x:f t="shared" si="728"/>
      </x:c>
      <x:c r="ED127" s="90" t="str">
        <x:f t="shared" si="729"/>
      </x:c>
      <x:c r="EE127" s="90" t="str">
        <x:f t="shared" si="730"/>
      </x:c>
      <x:c r="EF127" s="90" t="str">
        <x:f t="shared" si="731"/>
      </x:c>
      <x:c r="EG127" s="90" t="str">
        <x:f t="shared" si="732"/>
      </x:c>
      <x:c r="EH127" s="90" t="str">
        <x:f t="shared" si="733"/>
      </x:c>
      <x:c r="EI127" s="90" t="str">
        <x:f t="shared" si="734"/>
      </x:c>
      <x:c r="EJ127" s="90" t="str">
        <x:f t="shared" si="735"/>
      </x:c>
      <x:c r="EK127" s="90" t="str">
        <x:f t="shared" si="736"/>
      </x:c>
      <x:c r="EL127" s="90" t="str">
        <x:f t="shared" si="737"/>
      </x:c>
      <x:c r="EM127" s="90" t="str">
        <x:f t="shared" si="738"/>
      </x:c>
      <x:c r="EN127" s="90" t="str">
        <x:f t="shared" si="739"/>
      </x:c>
      <x:c r="EO127" s="90" t="str">
        <x:f t="shared" si="740"/>
      </x:c>
      <x:c r="EP127" s="90" t="str">
        <x:f t="shared" si="741"/>
      </x:c>
      <x:c r="EQ127" s="90" t="str">
        <x:f t="shared" si="742"/>
      </x:c>
      <x:c r="ER127" s="90" t="str">
        <x:f t="shared" si="743"/>
      </x:c>
      <x:c r="ES127" s="90" t="str">
        <x:f t="shared" si="744"/>
      </x:c>
      <x:c r="ET127" s="90" t="str">
        <x:f t="shared" si="745"/>
      </x:c>
      <x:c r="EU127" s="90" t="str">
        <x:f t="shared" si="746"/>
      </x:c>
      <x:c r="EV127" s="90" t="str">
        <x:f t="shared" si="747"/>
      </x:c>
      <x:c r="EW127" s="90" t="str">
        <x:f t="shared" si="748"/>
      </x:c>
      <x:c r="EX127" s="90" t="str">
        <x:f t="shared" si="749"/>
      </x:c>
      <x:c r="EY127" s="90" t="str">
        <x:f t="shared" si="750"/>
      </x:c>
      <x:c r="EZ127" s="90" t="str">
        <x:f t="shared" si="751"/>
      </x:c>
      <x:c r="FA127" s="90" t="str">
        <x:f t="shared" si="752"/>
      </x:c>
      <x:c r="FB127" t="n">
        <x:f>'07_Presupuesto'!J122-'14_Parametros'!$B$5+1</x:f>
        <x:v>80</x:v>
      </x:c>
      <x:c r="FC127" t="n">
        <x:f>'07_Presupuesto'!K122-'14_Parametros'!$B$5+1</x:f>
        <x:v>87</x:v>
      </x:c>
      <x:c r="FD127">
        <x:f t="shared" si="753"/>
        <x:v>8</x:v>
      </x:c>
    </x:row>
    <x:row r="128" ht="21" customHeight="1">
      <x:c r="B128" s="109" t="str">
        <x:f>'07A_Ppto_Comparado'!K126</x:f>
        <x:v>C.4/c)</x:v>
      </x:c>
      <x:c r="C128" s="109" t="str">
        <x:f>'07A_Ppto_Comparado'!L126</x:f>
        <x:v>Portarrollo</x:v>
      </x:c>
      <x:c r="D128" s="109" t="str">
        <x:f>'07A_Ppto_Comparado'!M126</x:f>
        <x:v>UNI</x:v>
      </x:c>
      <x:c r="E128" s="110" t="n">
        <x:f>'07A_Ppto_Comparado'!N126</x:f>
        <x:v>2</x:v>
      </x:c>
      <x:c r="F128" s="110" t="n">
        <x:f>'07A_Ppto_Comparado'!O126</x:f>
        <x:v>16874.999999999996</x:v>
      </x:c>
      <x:c r="G128" s="110" t="n">
        <x:f>'07A_Ppto_Comparado'!P126</x:f>
        <x:v>33749.99999999999</x:v>
      </x:c>
      <x:c r="H128" s="110" t="str">
        <x:f t="shared" si="603"/>
      </x:c>
      <x:c r="I128" s="110" t="str">
        <x:f t="shared" si="604"/>
      </x:c>
      <x:c r="J128" s="110" t="str">
        <x:f t="shared" si="605"/>
      </x:c>
      <x:c r="K128" s="110" t="str">
        <x:f t="shared" si="606"/>
      </x:c>
      <x:c r="L128" s="110" t="str">
        <x:f t="shared" si="607"/>
      </x:c>
      <x:c r="M128" s="110" t="str">
        <x:f t="shared" si="608"/>
      </x:c>
      <x:c r="N128" s="110" t="str">
        <x:f t="shared" si="609"/>
      </x:c>
      <x:c r="O128" s="110" t="str">
        <x:f t="shared" si="610"/>
      </x:c>
      <x:c r="P128" s="110" t="str">
        <x:f t="shared" si="611"/>
      </x:c>
      <x:c r="Q128" s="110" t="str">
        <x:f t="shared" si="612"/>
      </x:c>
      <x:c r="R128" s="110" t="str">
        <x:f t="shared" si="613"/>
      </x:c>
      <x:c r="S128" s="110" t="str">
        <x:f t="shared" si="614"/>
      </x:c>
      <x:c r="T128" s="110" t="str">
        <x:f t="shared" si="615"/>
      </x:c>
      <x:c r="U128" s="110" t="str">
        <x:f t="shared" si="616"/>
      </x:c>
      <x:c r="V128" s="110" t="str">
        <x:f t="shared" si="617"/>
      </x:c>
      <x:c r="W128" s="110" t="str">
        <x:f t="shared" si="618"/>
      </x:c>
      <x:c r="X128" s="110" t="str">
        <x:f t="shared" si="619"/>
      </x:c>
      <x:c r="Y128" s="110" t="str">
        <x:f t="shared" si="620"/>
      </x:c>
      <x:c r="Z128" s="110" t="str">
        <x:f t="shared" si="621"/>
      </x:c>
      <x:c r="AA128" s="110" t="str">
        <x:f t="shared" si="622"/>
      </x:c>
      <x:c r="AB128" s="110" t="str">
        <x:f t="shared" si="623"/>
      </x:c>
      <x:c r="AC128" s="110" t="str">
        <x:f t="shared" si="624"/>
      </x:c>
      <x:c r="AD128" s="110" t="str">
        <x:f t="shared" si="625"/>
      </x:c>
      <x:c r="AE128" s="110" t="str">
        <x:f t="shared" si="626"/>
      </x:c>
      <x:c r="AF128" s="110" t="str">
        <x:f t="shared" si="627"/>
      </x:c>
      <x:c r="AG128" s="110" t="str">
        <x:f t="shared" si="628"/>
      </x:c>
      <x:c r="AH128" s="110" t="str">
        <x:f t="shared" si="629"/>
      </x:c>
      <x:c r="AI128" s="110" t="str">
        <x:f t="shared" si="630"/>
      </x:c>
      <x:c r="AJ128" s="110" t="str">
        <x:f t="shared" si="631"/>
      </x:c>
      <x:c r="AK128" s="110" t="str">
        <x:f t="shared" si="632"/>
      </x:c>
      <x:c r="AL128" s="110" t="str">
        <x:f t="shared" si="633"/>
      </x:c>
      <x:c r="AM128" s="110" t="str">
        <x:f t="shared" si="634"/>
      </x:c>
      <x:c r="AN128" s="110" t="str">
        <x:f t="shared" si="635"/>
      </x:c>
      <x:c r="AO128" s="110" t="str">
        <x:f t="shared" si="636"/>
      </x:c>
      <x:c r="AP128" s="110" t="str">
        <x:f t="shared" si="637"/>
      </x:c>
      <x:c r="AQ128" s="110" t="str">
        <x:f t="shared" si="638"/>
      </x:c>
      <x:c r="AR128" s="110" t="str">
        <x:f t="shared" si="639"/>
      </x:c>
      <x:c r="AS128" s="110" t="str">
        <x:f t="shared" si="640"/>
      </x:c>
      <x:c r="AT128" s="110" t="str">
        <x:f t="shared" si="641"/>
      </x:c>
      <x:c r="AU128" s="110" t="str">
        <x:f t="shared" si="642"/>
      </x:c>
      <x:c r="AV128" s="110" t="str">
        <x:f t="shared" si="643"/>
      </x:c>
      <x:c r="AW128" s="110" t="str">
        <x:f t="shared" si="644"/>
      </x:c>
      <x:c r="AX128" s="110" t="str">
        <x:f t="shared" si="645"/>
      </x:c>
      <x:c r="AY128" s="110" t="str">
        <x:f t="shared" si="646"/>
      </x:c>
      <x:c r="AZ128" s="110" t="str">
        <x:f t="shared" si="647"/>
      </x:c>
      <x:c r="BA128" s="110" t="str">
        <x:f t="shared" si="648"/>
      </x:c>
      <x:c r="BB128" s="110" t="str">
        <x:f t="shared" si="649"/>
      </x:c>
      <x:c r="BC128" s="110" t="str">
        <x:f t="shared" si="650"/>
      </x:c>
      <x:c r="BD128" s="110" t="str">
        <x:f t="shared" si="651"/>
      </x:c>
      <x:c r="BE128" s="110" t="str">
        <x:f t="shared" si="652"/>
      </x:c>
      <x:c r="BF128" s="110" t="str">
        <x:f t="shared" si="653"/>
      </x:c>
      <x:c r="BG128" s="110" t="str">
        <x:f t="shared" si="654"/>
      </x:c>
      <x:c r="BH128" s="110" t="str">
        <x:f t="shared" si="655"/>
      </x:c>
      <x:c r="BI128" s="110" t="str">
        <x:f t="shared" si="656"/>
      </x:c>
      <x:c r="BJ128" s="110" t="str">
        <x:f t="shared" si="657"/>
      </x:c>
      <x:c r="BK128" s="110" t="str">
        <x:f t="shared" si="658"/>
      </x:c>
      <x:c r="BL128" s="110" t="str">
        <x:f t="shared" si="659"/>
      </x:c>
      <x:c r="BM128" s="110" t="str">
        <x:f t="shared" si="660"/>
      </x:c>
      <x:c r="BN128" s="110" t="str">
        <x:f t="shared" si="661"/>
      </x:c>
      <x:c r="BO128" s="110" t="str">
        <x:f t="shared" si="662"/>
      </x:c>
      <x:c r="BP128" s="110" t="str">
        <x:f t="shared" si="663"/>
      </x:c>
      <x:c r="BQ128" s="110" t="str">
        <x:f t="shared" si="664"/>
      </x:c>
      <x:c r="BR128" s="110" t="str">
        <x:f t="shared" si="665"/>
      </x:c>
      <x:c r="BS128" s="110" t="str">
        <x:f t="shared" si="666"/>
      </x:c>
      <x:c r="BT128" s="110" t="str">
        <x:f t="shared" si="667"/>
      </x:c>
      <x:c r="BU128" s="110" t="str">
        <x:f t="shared" si="668"/>
      </x:c>
      <x:c r="BV128" s="110" t="str">
        <x:f t="shared" si="669"/>
      </x:c>
      <x:c r="BW128" s="110" t="str">
        <x:f t="shared" si="670"/>
      </x:c>
      <x:c r="BX128" s="110" t="str">
        <x:f t="shared" si="671"/>
      </x:c>
      <x:c r="BY128" s="110" t="str">
        <x:f t="shared" si="672"/>
      </x:c>
      <x:c r="BZ128" s="110" t="str">
        <x:f t="shared" si="673"/>
      </x:c>
      <x:c r="CA128" s="110" t="str">
        <x:f t="shared" si="674"/>
      </x:c>
      <x:c r="CB128" s="110" t="str">
        <x:f t="shared" si="675"/>
      </x:c>
      <x:c r="CC128" s="110" t="str">
        <x:f t="shared" si="676"/>
      </x:c>
      <x:c r="CD128" s="110" t="str">
        <x:f t="shared" si="677"/>
      </x:c>
      <x:c r="CE128" s="110" t="str">
        <x:f t="shared" si="678"/>
      </x:c>
      <x:c r="CF128" s="110" t="str">
        <x:f t="shared" si="679"/>
      </x:c>
      <x:c r="CG128" s="110" t="str">
        <x:f t="shared" si="680"/>
      </x:c>
      <x:c r="CH128" s="110" t="str">
        <x:f t="shared" si="681"/>
      </x:c>
      <x:c r="CI128" s="110">
        <x:f t="shared" si="682"/>
        <x:v>4218.7499999999991</x:v>
      </x:c>
      <x:c r="CJ128" s="110">
        <x:f t="shared" si="683"/>
        <x:v>4218.7499999999991</x:v>
      </x:c>
      <x:c r="CK128" s="110">
        <x:f t="shared" si="684"/>
        <x:v>4218.7499999999991</x:v>
      </x:c>
      <x:c r="CL128" s="110">
        <x:f t="shared" si="685"/>
        <x:v>4218.7499999999991</x:v>
      </x:c>
      <x:c r="CM128" s="110">
        <x:f t="shared" si="686"/>
        <x:v>4218.7499999999991</x:v>
      </x:c>
      <x:c r="CN128" s="110">
        <x:f t="shared" si="687"/>
        <x:v>4218.7499999999991</x:v>
      </x:c>
      <x:c r="CO128" s="110">
        <x:f t="shared" si="688"/>
        <x:v>4218.7499999999991</x:v>
      </x:c>
      <x:c r="CP128" s="110">
        <x:f t="shared" si="689"/>
        <x:v>4218.7499999999991</x:v>
      </x:c>
      <x:c r="CQ128" s="110" t="str">
        <x:f t="shared" si="690"/>
      </x:c>
      <x:c r="CR128" s="110" t="str">
        <x:f t="shared" si="691"/>
      </x:c>
      <x:c r="CS128" s="110" t="str">
        <x:f t="shared" si="692"/>
      </x:c>
      <x:c r="CT128" s="110" t="str">
        <x:f t="shared" si="693"/>
      </x:c>
      <x:c r="CU128" s="110" t="str">
        <x:f t="shared" si="694"/>
      </x:c>
      <x:c r="CV128" s="110" t="str">
        <x:f t="shared" si="695"/>
      </x:c>
      <x:c r="CW128" s="110" t="str">
        <x:f t="shared" si="696"/>
      </x:c>
      <x:c r="CX128" s="110" t="str">
        <x:f t="shared" si="697"/>
      </x:c>
      <x:c r="CY128" s="110" t="str">
        <x:f t="shared" si="698"/>
      </x:c>
      <x:c r="CZ128" s="110" t="str">
        <x:f t="shared" si="699"/>
      </x:c>
      <x:c r="DA128" s="110" t="str">
        <x:f t="shared" si="700"/>
      </x:c>
      <x:c r="DB128" s="110" t="str">
        <x:f t="shared" si="701"/>
      </x:c>
      <x:c r="DC128" s="110" t="str">
        <x:f t="shared" si="702"/>
      </x:c>
      <x:c r="DD128" s="110" t="str">
        <x:f t="shared" si="703"/>
      </x:c>
      <x:c r="DE128" s="110" t="str">
        <x:f t="shared" si="704"/>
      </x:c>
      <x:c r="DF128" s="110" t="str">
        <x:f t="shared" si="705"/>
      </x:c>
      <x:c r="DG128" s="110" t="str">
        <x:f t="shared" si="706"/>
      </x:c>
      <x:c r="DH128" s="110" t="str">
        <x:f t="shared" si="707"/>
      </x:c>
      <x:c r="DI128" s="110" t="str">
        <x:f t="shared" si="708"/>
      </x:c>
      <x:c r="DJ128" s="110" t="str">
        <x:f t="shared" si="709"/>
      </x:c>
      <x:c r="DK128" s="110" t="str">
        <x:f t="shared" si="710"/>
      </x:c>
      <x:c r="DL128" s="110" t="str">
        <x:f t="shared" si="711"/>
      </x:c>
      <x:c r="DM128" s="110" t="str">
        <x:f t="shared" si="712"/>
      </x:c>
      <x:c r="DN128" s="110" t="str">
        <x:f t="shared" si="713"/>
      </x:c>
      <x:c r="DO128" s="110" t="str">
        <x:f t="shared" si="714"/>
      </x:c>
      <x:c r="DP128" s="110" t="str">
        <x:f t="shared" si="715"/>
      </x:c>
      <x:c r="DQ128" s="110" t="str">
        <x:f t="shared" si="716"/>
      </x:c>
      <x:c r="DR128" s="110" t="str">
        <x:f t="shared" si="717"/>
      </x:c>
      <x:c r="DS128" s="110" t="str">
        <x:f t="shared" si="718"/>
      </x:c>
      <x:c r="DT128" s="110" t="str">
        <x:f t="shared" si="719"/>
      </x:c>
      <x:c r="DU128" s="110" t="str">
        <x:f t="shared" si="720"/>
      </x:c>
      <x:c r="DV128" s="110" t="str">
        <x:f t="shared" si="721"/>
      </x:c>
      <x:c r="DW128" s="110" t="str">
        <x:f t="shared" si="722"/>
      </x:c>
      <x:c r="DX128" s="110" t="str">
        <x:f t="shared" si="723"/>
      </x:c>
      <x:c r="DY128" s="110" t="str">
        <x:f t="shared" si="724"/>
      </x:c>
      <x:c r="DZ128" s="110" t="str">
        <x:f t="shared" si="725"/>
      </x:c>
      <x:c r="EA128" s="110" t="str">
        <x:f t="shared" si="726"/>
      </x:c>
      <x:c r="EB128" s="110" t="str">
        <x:f t="shared" si="727"/>
      </x:c>
      <x:c r="EC128" s="110" t="str">
        <x:f t="shared" si="728"/>
      </x:c>
      <x:c r="ED128" s="110" t="str">
        <x:f t="shared" si="729"/>
      </x:c>
      <x:c r="EE128" s="110" t="str">
        <x:f t="shared" si="730"/>
      </x:c>
      <x:c r="EF128" s="110" t="str">
        <x:f t="shared" si="731"/>
      </x:c>
      <x:c r="EG128" s="110" t="str">
        <x:f t="shared" si="732"/>
      </x:c>
      <x:c r="EH128" s="110" t="str">
        <x:f t="shared" si="733"/>
      </x:c>
      <x:c r="EI128" s="110" t="str">
        <x:f t="shared" si="734"/>
      </x:c>
      <x:c r="EJ128" s="110" t="str">
        <x:f t="shared" si="735"/>
      </x:c>
      <x:c r="EK128" s="110" t="str">
        <x:f t="shared" si="736"/>
      </x:c>
      <x:c r="EL128" s="110" t="str">
        <x:f t="shared" si="737"/>
      </x:c>
      <x:c r="EM128" s="110" t="str">
        <x:f t="shared" si="738"/>
      </x:c>
      <x:c r="EN128" s="110" t="str">
        <x:f t="shared" si="739"/>
      </x:c>
      <x:c r="EO128" s="110" t="str">
        <x:f t="shared" si="740"/>
      </x:c>
      <x:c r="EP128" s="110" t="str">
        <x:f t="shared" si="741"/>
      </x:c>
      <x:c r="EQ128" s="110" t="str">
        <x:f t="shared" si="742"/>
      </x:c>
      <x:c r="ER128" s="110" t="str">
        <x:f t="shared" si="743"/>
      </x:c>
      <x:c r="ES128" s="110" t="str">
        <x:f t="shared" si="744"/>
      </x:c>
      <x:c r="ET128" s="110" t="str">
        <x:f t="shared" si="745"/>
      </x:c>
      <x:c r="EU128" s="110" t="str">
        <x:f t="shared" si="746"/>
      </x:c>
      <x:c r="EV128" s="110" t="str">
        <x:f t="shared" si="747"/>
      </x:c>
      <x:c r="EW128" s="110" t="str">
        <x:f t="shared" si="748"/>
      </x:c>
      <x:c r="EX128" s="110" t="str">
        <x:f t="shared" si="749"/>
      </x:c>
      <x:c r="EY128" s="110" t="str">
        <x:f t="shared" si="750"/>
      </x:c>
      <x:c r="EZ128" s="110" t="str">
        <x:f t="shared" si="751"/>
      </x:c>
      <x:c r="FA128" s="110" t="str">
        <x:f t="shared" si="752"/>
      </x:c>
      <x:c r="FB128" t="n">
        <x:f>'07_Presupuesto'!J123-'14_Parametros'!$B$5+1</x:f>
        <x:v>80</x:v>
      </x:c>
      <x:c r="FC128" t="n">
        <x:f>'07_Presupuesto'!K123-'14_Parametros'!$B$5+1</x:f>
        <x:v>87</x:v>
      </x:c>
      <x:c r="FD128">
        <x:f t="shared" si="753"/>
        <x:v>8</x:v>
      </x:c>
    </x:row>
    <x:row r="129" ht="21" customHeight="1">
      <x:c r="B129" t="str">
        <x:f>'07A_Ppto_Comparado'!K127</x:f>
        <x:v>C.4/d)</x:v>
      </x:c>
      <x:c r="C129" t="str">
        <x:f>'07A_Ppto_Comparado'!L127</x:f>
        <x:v>Dispensador de jabón líquido</x:v>
      </x:c>
      <x:c r="D129" t="str">
        <x:f>'07A_Ppto_Comparado'!M127</x:f>
        <x:v>UNI</x:v>
      </x:c>
      <x:c r="E129" s="90" t="n">
        <x:f>'07A_Ppto_Comparado'!N127</x:f>
        <x:v>2</x:v>
      </x:c>
      <x:c r="F129" s="90" t="n">
        <x:f>'07A_Ppto_Comparado'!O127</x:f>
        <x:v>20625</x:v>
      </x:c>
      <x:c r="G129" s="90" t="n">
        <x:f>'07A_Ppto_Comparado'!P127</x:f>
        <x:v>41250</x:v>
      </x:c>
      <x:c r="H129" s="90" t="str">
        <x:f t="shared" si="603"/>
      </x:c>
      <x:c r="I129" s="90" t="str">
        <x:f t="shared" si="604"/>
      </x:c>
      <x:c r="J129" s="90" t="str">
        <x:f t="shared" si="605"/>
      </x:c>
      <x:c r="K129" s="90" t="str">
        <x:f t="shared" si="606"/>
      </x:c>
      <x:c r="L129" s="90" t="str">
        <x:f t="shared" si="607"/>
      </x:c>
      <x:c r="M129" s="90" t="str">
        <x:f t="shared" si="608"/>
      </x:c>
      <x:c r="N129" s="90" t="str">
        <x:f t="shared" si="609"/>
      </x:c>
      <x:c r="O129" s="90" t="str">
        <x:f t="shared" si="610"/>
      </x:c>
      <x:c r="P129" s="90" t="str">
        <x:f t="shared" si="611"/>
      </x:c>
      <x:c r="Q129" s="90" t="str">
        <x:f t="shared" si="612"/>
      </x:c>
      <x:c r="R129" s="90" t="str">
        <x:f t="shared" si="613"/>
      </x:c>
      <x:c r="S129" s="90" t="str">
        <x:f t="shared" si="614"/>
      </x:c>
      <x:c r="T129" s="90" t="str">
        <x:f t="shared" si="615"/>
      </x:c>
      <x:c r="U129" s="90" t="str">
        <x:f t="shared" si="616"/>
      </x:c>
      <x:c r="V129" s="90" t="str">
        <x:f t="shared" si="617"/>
      </x:c>
      <x:c r="W129" s="90" t="str">
        <x:f t="shared" si="618"/>
      </x:c>
      <x:c r="X129" s="90" t="str">
        <x:f t="shared" si="619"/>
      </x:c>
      <x:c r="Y129" s="90" t="str">
        <x:f t="shared" si="620"/>
      </x:c>
      <x:c r="Z129" s="90" t="str">
        <x:f t="shared" si="621"/>
      </x:c>
      <x:c r="AA129" s="90" t="str">
        <x:f t="shared" si="622"/>
      </x:c>
      <x:c r="AB129" s="90" t="str">
        <x:f t="shared" si="623"/>
      </x:c>
      <x:c r="AC129" s="90" t="str">
        <x:f t="shared" si="624"/>
      </x:c>
      <x:c r="AD129" s="90" t="str">
        <x:f t="shared" si="625"/>
      </x:c>
      <x:c r="AE129" s="90" t="str">
        <x:f t="shared" si="626"/>
      </x:c>
      <x:c r="AF129" s="90" t="str">
        <x:f t="shared" si="627"/>
      </x:c>
      <x:c r="AG129" s="90" t="str">
        <x:f t="shared" si="628"/>
      </x:c>
      <x:c r="AH129" s="90" t="str">
        <x:f t="shared" si="629"/>
      </x:c>
      <x:c r="AI129" s="90" t="str">
        <x:f t="shared" si="630"/>
      </x:c>
      <x:c r="AJ129" s="90" t="str">
        <x:f t="shared" si="631"/>
      </x:c>
      <x:c r="AK129" s="90" t="str">
        <x:f t="shared" si="632"/>
      </x:c>
      <x:c r="AL129" s="90" t="str">
        <x:f t="shared" si="633"/>
      </x:c>
      <x:c r="AM129" s="90" t="str">
        <x:f t="shared" si="634"/>
      </x:c>
      <x:c r="AN129" s="90" t="str">
        <x:f t="shared" si="635"/>
      </x:c>
      <x:c r="AO129" s="90" t="str">
        <x:f t="shared" si="636"/>
      </x:c>
      <x:c r="AP129" s="90" t="str">
        <x:f t="shared" si="637"/>
      </x:c>
      <x:c r="AQ129" s="90" t="str">
        <x:f t="shared" si="638"/>
      </x:c>
      <x:c r="AR129" s="90" t="str">
        <x:f t="shared" si="639"/>
      </x:c>
      <x:c r="AS129" s="90" t="str">
        <x:f t="shared" si="640"/>
      </x:c>
      <x:c r="AT129" s="90" t="str">
        <x:f t="shared" si="641"/>
      </x:c>
      <x:c r="AU129" s="90" t="str">
        <x:f t="shared" si="642"/>
      </x:c>
      <x:c r="AV129" s="90" t="str">
        <x:f t="shared" si="643"/>
      </x:c>
      <x:c r="AW129" s="90" t="str">
        <x:f t="shared" si="644"/>
      </x:c>
      <x:c r="AX129" s="90" t="str">
        <x:f t="shared" si="645"/>
      </x:c>
      <x:c r="AY129" s="90" t="str">
        <x:f t="shared" si="646"/>
      </x:c>
      <x:c r="AZ129" s="90" t="str">
        <x:f t="shared" si="647"/>
      </x:c>
      <x:c r="BA129" s="90" t="str">
        <x:f t="shared" si="648"/>
      </x:c>
      <x:c r="BB129" s="90" t="str">
        <x:f t="shared" si="649"/>
      </x:c>
      <x:c r="BC129" s="90" t="str">
        <x:f t="shared" si="650"/>
      </x:c>
      <x:c r="BD129" s="90" t="str">
        <x:f t="shared" si="651"/>
      </x:c>
      <x:c r="BE129" s="90" t="str">
        <x:f t="shared" si="652"/>
      </x:c>
      <x:c r="BF129" s="90" t="str">
        <x:f t="shared" si="653"/>
      </x:c>
      <x:c r="BG129" s="90" t="str">
        <x:f t="shared" si="654"/>
      </x:c>
      <x:c r="BH129" s="90" t="str">
        <x:f t="shared" si="655"/>
      </x:c>
      <x:c r="BI129" s="90" t="str">
        <x:f t="shared" si="656"/>
      </x:c>
      <x:c r="BJ129" s="90" t="str">
        <x:f t="shared" si="657"/>
      </x:c>
      <x:c r="BK129" s="90" t="str">
        <x:f t="shared" si="658"/>
      </x:c>
      <x:c r="BL129" s="90" t="str">
        <x:f t="shared" si="659"/>
      </x:c>
      <x:c r="BM129" s="90" t="str">
        <x:f t="shared" si="660"/>
      </x:c>
      <x:c r="BN129" s="90" t="str">
        <x:f t="shared" si="661"/>
      </x:c>
      <x:c r="BO129" s="90" t="str">
        <x:f t="shared" si="662"/>
      </x:c>
      <x:c r="BP129" s="90" t="str">
        <x:f t="shared" si="663"/>
      </x:c>
      <x:c r="BQ129" s="90" t="str">
        <x:f t="shared" si="664"/>
      </x:c>
      <x:c r="BR129" s="90" t="str">
        <x:f t="shared" si="665"/>
      </x:c>
      <x:c r="BS129" s="90" t="str">
        <x:f t="shared" si="666"/>
      </x:c>
      <x:c r="BT129" s="90" t="str">
        <x:f t="shared" si="667"/>
      </x:c>
      <x:c r="BU129" s="90" t="str">
        <x:f t="shared" si="668"/>
      </x:c>
      <x:c r="BV129" s="90" t="str">
        <x:f t="shared" si="669"/>
      </x:c>
      <x:c r="BW129" s="90" t="str">
        <x:f t="shared" si="670"/>
      </x:c>
      <x:c r="BX129" s="90" t="str">
        <x:f t="shared" si="671"/>
      </x:c>
      <x:c r="BY129" s="90" t="str">
        <x:f t="shared" si="672"/>
      </x:c>
      <x:c r="BZ129" s="90" t="str">
        <x:f t="shared" si="673"/>
      </x:c>
      <x:c r="CA129" s="90" t="str">
        <x:f t="shared" si="674"/>
      </x:c>
      <x:c r="CB129" s="90" t="str">
        <x:f t="shared" si="675"/>
      </x:c>
      <x:c r="CC129" s="90" t="str">
        <x:f t="shared" si="676"/>
      </x:c>
      <x:c r="CD129" s="90" t="str">
        <x:f t="shared" si="677"/>
      </x:c>
      <x:c r="CE129" s="90" t="str">
        <x:f t="shared" si="678"/>
      </x:c>
      <x:c r="CF129" s="90" t="str">
        <x:f t="shared" si="679"/>
      </x:c>
      <x:c r="CG129" s="90" t="str">
        <x:f t="shared" si="680"/>
      </x:c>
      <x:c r="CH129" s="90" t="str">
        <x:f t="shared" si="681"/>
      </x:c>
      <x:c r="CI129" s="90">
        <x:f t="shared" si="682"/>
        <x:v>5156.25</x:v>
      </x:c>
      <x:c r="CJ129" s="90">
        <x:f t="shared" si="683"/>
        <x:v>5156.25</x:v>
      </x:c>
      <x:c r="CK129" s="90">
        <x:f t="shared" si="684"/>
        <x:v>5156.25</x:v>
      </x:c>
      <x:c r="CL129" s="90">
        <x:f t="shared" si="685"/>
        <x:v>5156.25</x:v>
      </x:c>
      <x:c r="CM129" s="90">
        <x:f t="shared" si="686"/>
        <x:v>5156.25</x:v>
      </x:c>
      <x:c r="CN129" s="90">
        <x:f t="shared" si="687"/>
        <x:v>5156.25</x:v>
      </x:c>
      <x:c r="CO129" s="90">
        <x:f t="shared" si="688"/>
        <x:v>5156.25</x:v>
      </x:c>
      <x:c r="CP129" s="90">
        <x:f t="shared" si="689"/>
        <x:v>5156.25</x:v>
      </x:c>
      <x:c r="CQ129" s="90" t="str">
        <x:f t="shared" si="690"/>
      </x:c>
      <x:c r="CR129" s="90" t="str">
        <x:f t="shared" si="691"/>
      </x:c>
      <x:c r="CS129" s="90" t="str">
        <x:f t="shared" si="692"/>
      </x:c>
      <x:c r="CT129" s="90" t="str">
        <x:f t="shared" si="693"/>
      </x:c>
      <x:c r="CU129" s="90" t="str">
        <x:f t="shared" si="694"/>
      </x:c>
      <x:c r="CV129" s="90" t="str">
        <x:f t="shared" si="695"/>
      </x:c>
      <x:c r="CW129" s="90" t="str">
        <x:f t="shared" si="696"/>
      </x:c>
      <x:c r="CX129" s="90" t="str">
        <x:f t="shared" si="697"/>
      </x:c>
      <x:c r="CY129" s="90" t="str">
        <x:f t="shared" si="698"/>
      </x:c>
      <x:c r="CZ129" s="90" t="str">
        <x:f t="shared" si="699"/>
      </x:c>
      <x:c r="DA129" s="90" t="str">
        <x:f t="shared" si="700"/>
      </x:c>
      <x:c r="DB129" s="90" t="str">
        <x:f t="shared" si="701"/>
      </x:c>
      <x:c r="DC129" s="90" t="str">
        <x:f t="shared" si="702"/>
      </x:c>
      <x:c r="DD129" s="90" t="str">
        <x:f t="shared" si="703"/>
      </x:c>
      <x:c r="DE129" s="90" t="str">
        <x:f t="shared" si="704"/>
      </x:c>
      <x:c r="DF129" s="90" t="str">
        <x:f t="shared" si="705"/>
      </x:c>
      <x:c r="DG129" s="90" t="str">
        <x:f t="shared" si="706"/>
      </x:c>
      <x:c r="DH129" s="90" t="str">
        <x:f t="shared" si="707"/>
      </x:c>
      <x:c r="DI129" s="90" t="str">
        <x:f t="shared" si="708"/>
      </x:c>
      <x:c r="DJ129" s="90" t="str">
        <x:f t="shared" si="709"/>
      </x:c>
      <x:c r="DK129" s="90" t="str">
        <x:f t="shared" si="710"/>
      </x:c>
      <x:c r="DL129" s="90" t="str">
        <x:f t="shared" si="711"/>
      </x:c>
      <x:c r="DM129" s="90" t="str">
        <x:f t="shared" si="712"/>
      </x:c>
      <x:c r="DN129" s="90" t="str">
        <x:f t="shared" si="713"/>
      </x:c>
      <x:c r="DO129" s="90" t="str">
        <x:f t="shared" si="714"/>
      </x:c>
      <x:c r="DP129" s="90" t="str">
        <x:f t="shared" si="715"/>
      </x:c>
      <x:c r="DQ129" s="90" t="str">
        <x:f t="shared" si="716"/>
      </x:c>
      <x:c r="DR129" s="90" t="str">
        <x:f t="shared" si="717"/>
      </x:c>
      <x:c r="DS129" s="90" t="str">
        <x:f t="shared" si="718"/>
      </x:c>
      <x:c r="DT129" s="90" t="str">
        <x:f t="shared" si="719"/>
      </x:c>
      <x:c r="DU129" s="90" t="str">
        <x:f t="shared" si="720"/>
      </x:c>
      <x:c r="DV129" s="90" t="str">
        <x:f t="shared" si="721"/>
      </x:c>
      <x:c r="DW129" s="90" t="str">
        <x:f t="shared" si="722"/>
      </x:c>
      <x:c r="DX129" s="90" t="str">
        <x:f t="shared" si="723"/>
      </x:c>
      <x:c r="DY129" s="90" t="str">
        <x:f t="shared" si="724"/>
      </x:c>
      <x:c r="DZ129" s="90" t="str">
        <x:f t="shared" si="725"/>
      </x:c>
      <x:c r="EA129" s="90" t="str">
        <x:f t="shared" si="726"/>
      </x:c>
      <x:c r="EB129" s="90" t="str">
        <x:f t="shared" si="727"/>
      </x:c>
      <x:c r="EC129" s="90" t="str">
        <x:f t="shared" si="728"/>
      </x:c>
      <x:c r="ED129" s="90" t="str">
        <x:f t="shared" si="729"/>
      </x:c>
      <x:c r="EE129" s="90" t="str">
        <x:f t="shared" si="730"/>
      </x:c>
      <x:c r="EF129" s="90" t="str">
        <x:f t="shared" si="731"/>
      </x:c>
      <x:c r="EG129" s="90" t="str">
        <x:f t="shared" si="732"/>
      </x:c>
      <x:c r="EH129" s="90" t="str">
        <x:f t="shared" si="733"/>
      </x:c>
      <x:c r="EI129" s="90" t="str">
        <x:f t="shared" si="734"/>
      </x:c>
      <x:c r="EJ129" s="90" t="str">
        <x:f t="shared" si="735"/>
      </x:c>
      <x:c r="EK129" s="90" t="str">
        <x:f t="shared" si="736"/>
      </x:c>
      <x:c r="EL129" s="90" t="str">
        <x:f t="shared" si="737"/>
      </x:c>
      <x:c r="EM129" s="90" t="str">
        <x:f t="shared" si="738"/>
      </x:c>
      <x:c r="EN129" s="90" t="str">
        <x:f t="shared" si="739"/>
      </x:c>
      <x:c r="EO129" s="90" t="str">
        <x:f t="shared" si="740"/>
      </x:c>
      <x:c r="EP129" s="90" t="str">
        <x:f t="shared" si="741"/>
      </x:c>
      <x:c r="EQ129" s="90" t="str">
        <x:f t="shared" si="742"/>
      </x:c>
      <x:c r="ER129" s="90" t="str">
        <x:f t="shared" si="743"/>
      </x:c>
      <x:c r="ES129" s="90" t="str">
        <x:f t="shared" si="744"/>
      </x:c>
      <x:c r="ET129" s="90" t="str">
        <x:f t="shared" si="745"/>
      </x:c>
      <x:c r="EU129" s="90" t="str">
        <x:f t="shared" si="746"/>
      </x:c>
      <x:c r="EV129" s="90" t="str">
        <x:f t="shared" si="747"/>
      </x:c>
      <x:c r="EW129" s="90" t="str">
        <x:f t="shared" si="748"/>
      </x:c>
      <x:c r="EX129" s="90" t="str">
        <x:f t="shared" si="749"/>
      </x:c>
      <x:c r="EY129" s="90" t="str">
        <x:f t="shared" si="750"/>
      </x:c>
      <x:c r="EZ129" s="90" t="str">
        <x:f t="shared" si="751"/>
      </x:c>
      <x:c r="FA129" s="90" t="str">
        <x:f t="shared" si="752"/>
      </x:c>
      <x:c r="FB129" t="n">
        <x:f>'07_Presupuesto'!J124-'14_Parametros'!$B$5+1</x:f>
        <x:v>80</x:v>
      </x:c>
      <x:c r="FC129" t="n">
        <x:f>'07_Presupuesto'!K124-'14_Parametros'!$B$5+1</x:f>
        <x:v>87</x:v>
      </x:c>
      <x:c r="FD129">
        <x:f t="shared" si="753"/>
        <x:v>8</x:v>
      </x:c>
    </x:row>
    <x:row r="130" ht="21" customHeight="1">
      <x:c r="B130" s="109" t="str">
        <x:f>'07A_Ppto_Comparado'!K128</x:f>
        <x:v>C.4/e)</x:v>
      </x:c>
      <x:c r="C130" s="109" t="str">
        <x:f>'07A_Ppto_Comparado'!L128</x:f>
        <x:v>Lavamos adulto</x:v>
      </x:c>
      <x:c r="D130" s="109" t="str">
        <x:f>'07A_Ppto_Comparado'!M128</x:f>
        <x:v>UNI</x:v>
      </x:c>
      <x:c r="E130" s="110" t="n">
        <x:f>'07A_Ppto_Comparado'!N128</x:f>
        <x:v>2</x:v>
      </x:c>
      <x:c r="F130" s="110" t="n">
        <x:f>'07A_Ppto_Comparado'!O128</x:f>
        <x:v>122499.99999999999</x:v>
      </x:c>
      <x:c r="G130" s="110" t="n">
        <x:f>'07A_Ppto_Comparado'!P128</x:f>
        <x:v>244999.99999999997</x:v>
      </x:c>
      <x:c r="H130" s="110" t="str">
        <x:f t="shared" si="603"/>
      </x:c>
      <x:c r="I130" s="110" t="str">
        <x:f t="shared" si="604"/>
      </x:c>
      <x:c r="J130" s="110" t="str">
        <x:f t="shared" si="605"/>
      </x:c>
      <x:c r="K130" s="110" t="str">
        <x:f t="shared" si="606"/>
      </x:c>
      <x:c r="L130" s="110" t="str">
        <x:f t="shared" si="607"/>
      </x:c>
      <x:c r="M130" s="110" t="str">
        <x:f t="shared" si="608"/>
      </x:c>
      <x:c r="N130" s="110" t="str">
        <x:f t="shared" si="609"/>
      </x:c>
      <x:c r="O130" s="110" t="str">
        <x:f t="shared" si="610"/>
      </x:c>
      <x:c r="P130" s="110" t="str">
        <x:f t="shared" si="611"/>
      </x:c>
      <x:c r="Q130" s="110" t="str">
        <x:f t="shared" si="612"/>
      </x:c>
      <x:c r="R130" s="110" t="str">
        <x:f t="shared" si="613"/>
      </x:c>
      <x:c r="S130" s="110" t="str">
        <x:f t="shared" si="614"/>
      </x:c>
      <x:c r="T130" s="110" t="str">
        <x:f t="shared" si="615"/>
      </x:c>
      <x:c r="U130" s="110" t="str">
        <x:f t="shared" si="616"/>
      </x:c>
      <x:c r="V130" s="110" t="str">
        <x:f t="shared" si="617"/>
      </x:c>
      <x:c r="W130" s="110" t="str">
        <x:f t="shared" si="618"/>
      </x:c>
      <x:c r="X130" s="110" t="str">
        <x:f t="shared" si="619"/>
      </x:c>
      <x:c r="Y130" s="110" t="str">
        <x:f t="shared" si="620"/>
      </x:c>
      <x:c r="Z130" s="110" t="str">
        <x:f t="shared" si="621"/>
      </x:c>
      <x:c r="AA130" s="110" t="str">
        <x:f t="shared" si="622"/>
      </x:c>
      <x:c r="AB130" s="110" t="str">
        <x:f t="shared" si="623"/>
      </x:c>
      <x:c r="AC130" s="110" t="str">
        <x:f t="shared" si="624"/>
      </x:c>
      <x:c r="AD130" s="110" t="str">
        <x:f t="shared" si="625"/>
      </x:c>
      <x:c r="AE130" s="110" t="str">
        <x:f t="shared" si="626"/>
      </x:c>
      <x:c r="AF130" s="110" t="str">
        <x:f t="shared" si="627"/>
      </x:c>
      <x:c r="AG130" s="110" t="str">
        <x:f t="shared" si="628"/>
      </x:c>
      <x:c r="AH130" s="110" t="str">
        <x:f t="shared" si="629"/>
      </x:c>
      <x:c r="AI130" s="110" t="str">
        <x:f t="shared" si="630"/>
      </x:c>
      <x:c r="AJ130" s="110" t="str">
        <x:f t="shared" si="631"/>
      </x:c>
      <x:c r="AK130" s="110" t="str">
        <x:f t="shared" si="632"/>
      </x:c>
      <x:c r="AL130" s="110" t="str">
        <x:f t="shared" si="633"/>
      </x:c>
      <x:c r="AM130" s="110" t="str">
        <x:f t="shared" si="634"/>
      </x:c>
      <x:c r="AN130" s="110" t="str">
        <x:f t="shared" si="635"/>
      </x:c>
      <x:c r="AO130" s="110" t="str">
        <x:f t="shared" si="636"/>
      </x:c>
      <x:c r="AP130" s="110" t="str">
        <x:f t="shared" si="637"/>
      </x:c>
      <x:c r="AQ130" s="110" t="str">
        <x:f t="shared" si="638"/>
      </x:c>
      <x:c r="AR130" s="110" t="str">
        <x:f t="shared" si="639"/>
      </x:c>
      <x:c r="AS130" s="110" t="str">
        <x:f t="shared" si="640"/>
      </x:c>
      <x:c r="AT130" s="110" t="str">
        <x:f t="shared" si="641"/>
      </x:c>
      <x:c r="AU130" s="110" t="str">
        <x:f t="shared" si="642"/>
      </x:c>
      <x:c r="AV130" s="110" t="str">
        <x:f t="shared" si="643"/>
      </x:c>
      <x:c r="AW130" s="110" t="str">
        <x:f t="shared" si="644"/>
      </x:c>
      <x:c r="AX130" s="110" t="str">
        <x:f t="shared" si="645"/>
      </x:c>
      <x:c r="AY130" s="110" t="str">
        <x:f t="shared" si="646"/>
      </x:c>
      <x:c r="AZ130" s="110" t="str">
        <x:f t="shared" si="647"/>
      </x:c>
      <x:c r="BA130" s="110" t="str">
        <x:f t="shared" si="648"/>
      </x:c>
      <x:c r="BB130" s="110" t="str">
        <x:f t="shared" si="649"/>
      </x:c>
      <x:c r="BC130" s="110" t="str">
        <x:f t="shared" si="650"/>
      </x:c>
      <x:c r="BD130" s="110" t="str">
        <x:f t="shared" si="651"/>
      </x:c>
      <x:c r="BE130" s="110" t="str">
        <x:f t="shared" si="652"/>
      </x:c>
      <x:c r="BF130" s="110" t="str">
        <x:f t="shared" si="653"/>
      </x:c>
      <x:c r="BG130" s="110" t="str">
        <x:f t="shared" si="654"/>
      </x:c>
      <x:c r="BH130" s="110" t="str">
        <x:f t="shared" si="655"/>
      </x:c>
      <x:c r="BI130" s="110" t="str">
        <x:f t="shared" si="656"/>
      </x:c>
      <x:c r="BJ130" s="110" t="str">
        <x:f t="shared" si="657"/>
      </x:c>
      <x:c r="BK130" s="110" t="str">
        <x:f t="shared" si="658"/>
      </x:c>
      <x:c r="BL130" s="110" t="str">
        <x:f t="shared" si="659"/>
      </x:c>
      <x:c r="BM130" s="110" t="str">
        <x:f t="shared" si="660"/>
      </x:c>
      <x:c r="BN130" s="110" t="str">
        <x:f t="shared" si="661"/>
      </x:c>
      <x:c r="BO130" s="110" t="str">
        <x:f t="shared" si="662"/>
      </x:c>
      <x:c r="BP130" s="110" t="str">
        <x:f t="shared" si="663"/>
      </x:c>
      <x:c r="BQ130" s="110" t="str">
        <x:f t="shared" si="664"/>
      </x:c>
      <x:c r="BR130" s="110" t="str">
        <x:f t="shared" si="665"/>
      </x:c>
      <x:c r="BS130" s="110" t="str">
        <x:f t="shared" si="666"/>
      </x:c>
      <x:c r="BT130" s="110" t="str">
        <x:f t="shared" si="667"/>
      </x:c>
      <x:c r="BU130" s="110" t="str">
        <x:f t="shared" si="668"/>
      </x:c>
      <x:c r="BV130" s="110" t="str">
        <x:f t="shared" si="669"/>
      </x:c>
      <x:c r="BW130" s="110" t="str">
        <x:f t="shared" si="670"/>
      </x:c>
      <x:c r="BX130" s="110" t="str">
        <x:f t="shared" si="671"/>
      </x:c>
      <x:c r="BY130" s="110" t="str">
        <x:f t="shared" si="672"/>
      </x:c>
      <x:c r="BZ130" s="110" t="str">
        <x:f t="shared" si="673"/>
      </x:c>
      <x:c r="CA130" s="110" t="str">
        <x:f t="shared" si="674"/>
      </x:c>
      <x:c r="CB130" s="110" t="str">
        <x:f t="shared" si="675"/>
      </x:c>
      <x:c r="CC130" s="110" t="str">
        <x:f t="shared" si="676"/>
      </x:c>
      <x:c r="CD130" s="110" t="str">
        <x:f t="shared" si="677"/>
      </x:c>
      <x:c r="CE130" s="110" t="str">
        <x:f t="shared" si="678"/>
      </x:c>
      <x:c r="CF130" s="110" t="str">
        <x:f t="shared" si="679"/>
      </x:c>
      <x:c r="CG130" s="110" t="str">
        <x:f t="shared" si="680"/>
      </x:c>
      <x:c r="CH130" s="110" t="str">
        <x:f t="shared" si="681"/>
      </x:c>
      <x:c r="CI130" s="110">
        <x:f t="shared" si="682"/>
        <x:v>30624.999999999996</x:v>
      </x:c>
      <x:c r="CJ130" s="110">
        <x:f t="shared" si="683"/>
        <x:v>30624.999999999996</x:v>
      </x:c>
      <x:c r="CK130" s="110">
        <x:f t="shared" si="684"/>
        <x:v>30624.999999999996</x:v>
      </x:c>
      <x:c r="CL130" s="110">
        <x:f t="shared" si="685"/>
        <x:v>30624.999999999996</x:v>
      </x:c>
      <x:c r="CM130" s="110">
        <x:f t="shared" si="686"/>
        <x:v>30624.999999999996</x:v>
      </x:c>
      <x:c r="CN130" s="110">
        <x:f t="shared" si="687"/>
        <x:v>30624.999999999996</x:v>
      </x:c>
      <x:c r="CO130" s="110">
        <x:f t="shared" si="688"/>
        <x:v>30624.999999999996</x:v>
      </x:c>
      <x:c r="CP130" s="110">
        <x:f t="shared" si="689"/>
        <x:v>30624.999999999996</x:v>
      </x:c>
      <x:c r="CQ130" s="110" t="str">
        <x:f t="shared" si="690"/>
      </x:c>
      <x:c r="CR130" s="110" t="str">
        <x:f t="shared" si="691"/>
      </x:c>
      <x:c r="CS130" s="110" t="str">
        <x:f t="shared" si="692"/>
      </x:c>
      <x:c r="CT130" s="110" t="str">
        <x:f t="shared" si="693"/>
      </x:c>
      <x:c r="CU130" s="110" t="str">
        <x:f t="shared" si="694"/>
      </x:c>
      <x:c r="CV130" s="110" t="str">
        <x:f t="shared" si="695"/>
      </x:c>
      <x:c r="CW130" s="110" t="str">
        <x:f t="shared" si="696"/>
      </x:c>
      <x:c r="CX130" s="110" t="str">
        <x:f t="shared" si="697"/>
      </x:c>
      <x:c r="CY130" s="110" t="str">
        <x:f t="shared" si="698"/>
      </x:c>
      <x:c r="CZ130" s="110" t="str">
        <x:f t="shared" si="699"/>
      </x:c>
      <x:c r="DA130" s="110" t="str">
        <x:f t="shared" si="700"/>
      </x:c>
      <x:c r="DB130" s="110" t="str">
        <x:f t="shared" si="701"/>
      </x:c>
      <x:c r="DC130" s="110" t="str">
        <x:f t="shared" si="702"/>
      </x:c>
      <x:c r="DD130" s="110" t="str">
        <x:f t="shared" si="703"/>
      </x:c>
      <x:c r="DE130" s="110" t="str">
        <x:f t="shared" si="704"/>
      </x:c>
      <x:c r="DF130" s="110" t="str">
        <x:f t="shared" si="705"/>
      </x:c>
      <x:c r="DG130" s="110" t="str">
        <x:f t="shared" si="706"/>
      </x:c>
      <x:c r="DH130" s="110" t="str">
        <x:f t="shared" si="707"/>
      </x:c>
      <x:c r="DI130" s="110" t="str">
        <x:f t="shared" si="708"/>
      </x:c>
      <x:c r="DJ130" s="110" t="str">
        <x:f t="shared" si="709"/>
      </x:c>
      <x:c r="DK130" s="110" t="str">
        <x:f t="shared" si="710"/>
      </x:c>
      <x:c r="DL130" s="110" t="str">
        <x:f t="shared" si="711"/>
      </x:c>
      <x:c r="DM130" s="110" t="str">
        <x:f t="shared" si="712"/>
      </x:c>
      <x:c r="DN130" s="110" t="str">
        <x:f t="shared" si="713"/>
      </x:c>
      <x:c r="DO130" s="110" t="str">
        <x:f t="shared" si="714"/>
      </x:c>
      <x:c r="DP130" s="110" t="str">
        <x:f t="shared" si="715"/>
      </x:c>
      <x:c r="DQ130" s="110" t="str">
        <x:f t="shared" si="716"/>
      </x:c>
      <x:c r="DR130" s="110" t="str">
        <x:f t="shared" si="717"/>
      </x:c>
      <x:c r="DS130" s="110" t="str">
        <x:f t="shared" si="718"/>
      </x:c>
      <x:c r="DT130" s="110" t="str">
        <x:f t="shared" si="719"/>
      </x:c>
      <x:c r="DU130" s="110" t="str">
        <x:f t="shared" si="720"/>
      </x:c>
      <x:c r="DV130" s="110" t="str">
        <x:f t="shared" si="721"/>
      </x:c>
      <x:c r="DW130" s="110" t="str">
        <x:f t="shared" si="722"/>
      </x:c>
      <x:c r="DX130" s="110" t="str">
        <x:f t="shared" si="723"/>
      </x:c>
      <x:c r="DY130" s="110" t="str">
        <x:f t="shared" si="724"/>
      </x:c>
      <x:c r="DZ130" s="110" t="str">
        <x:f t="shared" si="725"/>
      </x:c>
      <x:c r="EA130" s="110" t="str">
        <x:f t="shared" si="726"/>
      </x:c>
      <x:c r="EB130" s="110" t="str">
        <x:f t="shared" si="727"/>
      </x:c>
      <x:c r="EC130" s="110" t="str">
        <x:f t="shared" si="728"/>
      </x:c>
      <x:c r="ED130" s="110" t="str">
        <x:f t="shared" si="729"/>
      </x:c>
      <x:c r="EE130" s="110" t="str">
        <x:f t="shared" si="730"/>
      </x:c>
      <x:c r="EF130" s="110" t="str">
        <x:f t="shared" si="731"/>
      </x:c>
      <x:c r="EG130" s="110" t="str">
        <x:f t="shared" si="732"/>
      </x:c>
      <x:c r="EH130" s="110" t="str">
        <x:f t="shared" si="733"/>
      </x:c>
      <x:c r="EI130" s="110" t="str">
        <x:f t="shared" si="734"/>
      </x:c>
      <x:c r="EJ130" s="110" t="str">
        <x:f t="shared" si="735"/>
      </x:c>
      <x:c r="EK130" s="110" t="str">
        <x:f t="shared" si="736"/>
      </x:c>
      <x:c r="EL130" s="110" t="str">
        <x:f t="shared" si="737"/>
      </x:c>
      <x:c r="EM130" s="110" t="str">
        <x:f t="shared" si="738"/>
      </x:c>
      <x:c r="EN130" s="110" t="str">
        <x:f t="shared" si="739"/>
      </x:c>
      <x:c r="EO130" s="110" t="str">
        <x:f t="shared" si="740"/>
      </x:c>
      <x:c r="EP130" s="110" t="str">
        <x:f t="shared" si="741"/>
      </x:c>
      <x:c r="EQ130" s="110" t="str">
        <x:f t="shared" si="742"/>
      </x:c>
      <x:c r="ER130" s="110" t="str">
        <x:f t="shared" si="743"/>
      </x:c>
      <x:c r="ES130" s="110" t="str">
        <x:f t="shared" si="744"/>
      </x:c>
      <x:c r="ET130" s="110" t="str">
        <x:f t="shared" si="745"/>
      </x:c>
      <x:c r="EU130" s="110" t="str">
        <x:f t="shared" si="746"/>
      </x:c>
      <x:c r="EV130" s="110" t="str">
        <x:f t="shared" si="747"/>
      </x:c>
      <x:c r="EW130" s="110" t="str">
        <x:f t="shared" si="748"/>
      </x:c>
      <x:c r="EX130" s="110" t="str">
        <x:f t="shared" si="749"/>
      </x:c>
      <x:c r="EY130" s="110" t="str">
        <x:f t="shared" si="750"/>
      </x:c>
      <x:c r="EZ130" s="110" t="str">
        <x:f t="shared" si="751"/>
      </x:c>
      <x:c r="FA130" s="110" t="str">
        <x:f t="shared" si="752"/>
      </x:c>
      <x:c r="FB130" t="n">
        <x:f>'07_Presupuesto'!J125-'14_Parametros'!$B$5+1</x:f>
        <x:v>80</x:v>
      </x:c>
      <x:c r="FC130" t="n">
        <x:f>'07_Presupuesto'!K125-'14_Parametros'!$B$5+1</x:f>
        <x:v>87</x:v>
      </x:c>
      <x:c r="FD130">
        <x:f t="shared" si="753"/>
        <x:v>8</x:v>
      </x:c>
    </x:row>
    <x:row r="131" ht="21" customHeight="1">
      <x:c r="B131" t="str">
        <x:f>'07A_Ppto_Comparado'!K129</x:f>
        <x:v>C.4/f)</x:v>
      </x:c>
      <x:c r="C131" t="str">
        <x:f>'07A_Ppto_Comparado'!L129</x:f>
        <x:v>WC</x:v>
      </x:c>
      <x:c r="D131" t="str">
        <x:f>'07A_Ppto_Comparado'!M129</x:f>
        <x:v>UNI</x:v>
      </x:c>
      <x:c r="E131" s="90" t="n">
        <x:f>'07A_Ppto_Comparado'!N129</x:f>
        <x:v>1</x:v>
      </x:c>
      <x:c r="F131" s="90" t="n">
        <x:f>'07A_Ppto_Comparado'!O129</x:f>
        <x:v>181249.99999999997</x:v>
      </x:c>
      <x:c r="G131" s="90" t="n">
        <x:f>'07A_Ppto_Comparado'!P129</x:f>
        <x:v>181249.99999999997</x:v>
      </x:c>
      <x:c r="H131" s="90" t="str">
        <x:f t="shared" si="603"/>
      </x:c>
      <x:c r="I131" s="90" t="str">
        <x:f t="shared" si="604"/>
      </x:c>
      <x:c r="J131" s="90" t="str">
        <x:f t="shared" si="605"/>
      </x:c>
      <x:c r="K131" s="90" t="str">
        <x:f t="shared" si="606"/>
      </x:c>
      <x:c r="L131" s="90" t="str">
        <x:f t="shared" si="607"/>
      </x:c>
      <x:c r="M131" s="90" t="str">
        <x:f t="shared" si="608"/>
      </x:c>
      <x:c r="N131" s="90" t="str">
        <x:f t="shared" si="609"/>
      </x:c>
      <x:c r="O131" s="90" t="str">
        <x:f t="shared" si="610"/>
      </x:c>
      <x:c r="P131" s="90" t="str">
        <x:f t="shared" si="611"/>
      </x:c>
      <x:c r="Q131" s="90" t="str">
        <x:f t="shared" si="612"/>
      </x:c>
      <x:c r="R131" s="90" t="str">
        <x:f t="shared" si="613"/>
      </x:c>
      <x:c r="S131" s="90" t="str">
        <x:f t="shared" si="614"/>
      </x:c>
      <x:c r="T131" s="90" t="str">
        <x:f t="shared" si="615"/>
      </x:c>
      <x:c r="U131" s="90" t="str">
        <x:f t="shared" si="616"/>
      </x:c>
      <x:c r="V131" s="90" t="str">
        <x:f t="shared" si="617"/>
      </x:c>
      <x:c r="W131" s="90" t="str">
        <x:f t="shared" si="618"/>
      </x:c>
      <x:c r="X131" s="90" t="str">
        <x:f t="shared" si="619"/>
      </x:c>
      <x:c r="Y131" s="90" t="str">
        <x:f t="shared" si="620"/>
      </x:c>
      <x:c r="Z131" s="90" t="str">
        <x:f t="shared" si="621"/>
      </x:c>
      <x:c r="AA131" s="90" t="str">
        <x:f t="shared" si="622"/>
      </x:c>
      <x:c r="AB131" s="90" t="str">
        <x:f t="shared" si="623"/>
      </x:c>
      <x:c r="AC131" s="90" t="str">
        <x:f t="shared" si="624"/>
      </x:c>
      <x:c r="AD131" s="90" t="str">
        <x:f t="shared" si="625"/>
      </x:c>
      <x:c r="AE131" s="90" t="str">
        <x:f t="shared" si="626"/>
      </x:c>
      <x:c r="AF131" s="90" t="str">
        <x:f t="shared" si="627"/>
      </x:c>
      <x:c r="AG131" s="90" t="str">
        <x:f t="shared" si="628"/>
      </x:c>
      <x:c r="AH131" s="90" t="str">
        <x:f t="shared" si="629"/>
      </x:c>
      <x:c r="AI131" s="90" t="str">
        <x:f t="shared" si="630"/>
      </x:c>
      <x:c r="AJ131" s="90" t="str">
        <x:f t="shared" si="631"/>
      </x:c>
      <x:c r="AK131" s="90" t="str">
        <x:f t="shared" si="632"/>
      </x:c>
      <x:c r="AL131" s="90" t="str">
        <x:f t="shared" si="633"/>
      </x:c>
      <x:c r="AM131" s="90" t="str">
        <x:f t="shared" si="634"/>
      </x:c>
      <x:c r="AN131" s="90" t="str">
        <x:f t="shared" si="635"/>
      </x:c>
      <x:c r="AO131" s="90" t="str">
        <x:f t="shared" si="636"/>
      </x:c>
      <x:c r="AP131" s="90" t="str">
        <x:f t="shared" si="637"/>
      </x:c>
      <x:c r="AQ131" s="90" t="str">
        <x:f t="shared" si="638"/>
      </x:c>
      <x:c r="AR131" s="90" t="str">
        <x:f t="shared" si="639"/>
      </x:c>
      <x:c r="AS131" s="90" t="str">
        <x:f t="shared" si="640"/>
      </x:c>
      <x:c r="AT131" s="90" t="str">
        <x:f t="shared" si="641"/>
      </x:c>
      <x:c r="AU131" s="90" t="str">
        <x:f t="shared" si="642"/>
      </x:c>
      <x:c r="AV131" s="90" t="str">
        <x:f t="shared" si="643"/>
      </x:c>
      <x:c r="AW131" s="90" t="str">
        <x:f t="shared" si="644"/>
      </x:c>
      <x:c r="AX131" s="90" t="str">
        <x:f t="shared" si="645"/>
      </x:c>
      <x:c r="AY131" s="90" t="str">
        <x:f t="shared" si="646"/>
      </x:c>
      <x:c r="AZ131" s="90" t="str">
        <x:f t="shared" si="647"/>
      </x:c>
      <x:c r="BA131" s="90" t="str">
        <x:f t="shared" si="648"/>
      </x:c>
      <x:c r="BB131" s="90" t="str">
        <x:f t="shared" si="649"/>
      </x:c>
      <x:c r="BC131" s="90" t="str">
        <x:f t="shared" si="650"/>
      </x:c>
      <x:c r="BD131" s="90" t="str">
        <x:f t="shared" si="651"/>
      </x:c>
      <x:c r="BE131" s="90" t="str">
        <x:f t="shared" si="652"/>
      </x:c>
      <x:c r="BF131" s="90" t="str">
        <x:f t="shared" si="653"/>
      </x:c>
      <x:c r="BG131" s="90" t="str">
        <x:f t="shared" si="654"/>
      </x:c>
      <x:c r="BH131" s="90" t="str">
        <x:f t="shared" si="655"/>
      </x:c>
      <x:c r="BI131" s="90" t="str">
        <x:f t="shared" si="656"/>
      </x:c>
      <x:c r="BJ131" s="90" t="str">
        <x:f t="shared" si="657"/>
      </x:c>
      <x:c r="BK131" s="90" t="str">
        <x:f t="shared" si="658"/>
      </x:c>
      <x:c r="BL131" s="90" t="str">
        <x:f t="shared" si="659"/>
      </x:c>
      <x:c r="BM131" s="90" t="str">
        <x:f t="shared" si="660"/>
      </x:c>
      <x:c r="BN131" s="90" t="str">
        <x:f t="shared" si="661"/>
      </x:c>
      <x:c r="BO131" s="90" t="str">
        <x:f t="shared" si="662"/>
      </x:c>
      <x:c r="BP131" s="90" t="str">
        <x:f t="shared" si="663"/>
      </x:c>
      <x:c r="BQ131" s="90" t="str">
        <x:f t="shared" si="664"/>
      </x:c>
      <x:c r="BR131" s="90" t="str">
        <x:f t="shared" si="665"/>
      </x:c>
      <x:c r="BS131" s="90" t="str">
        <x:f t="shared" si="666"/>
      </x:c>
      <x:c r="BT131" s="90" t="str">
        <x:f t="shared" si="667"/>
      </x:c>
      <x:c r="BU131" s="90" t="str">
        <x:f t="shared" si="668"/>
      </x:c>
      <x:c r="BV131" s="90" t="str">
        <x:f t="shared" si="669"/>
      </x:c>
      <x:c r="BW131" s="90" t="str">
        <x:f t="shared" si="670"/>
      </x:c>
      <x:c r="BX131" s="90" t="str">
        <x:f t="shared" si="671"/>
      </x:c>
      <x:c r="BY131" s="90" t="str">
        <x:f t="shared" si="672"/>
      </x:c>
      <x:c r="BZ131" s="90" t="str">
        <x:f t="shared" si="673"/>
      </x:c>
      <x:c r="CA131" s="90" t="str">
        <x:f t="shared" si="674"/>
      </x:c>
      <x:c r="CB131" s="90" t="str">
        <x:f t="shared" si="675"/>
      </x:c>
      <x:c r="CC131" s="90" t="str">
        <x:f t="shared" si="676"/>
      </x:c>
      <x:c r="CD131" s="90" t="str">
        <x:f t="shared" si="677"/>
      </x:c>
      <x:c r="CE131" s="90" t="str">
        <x:f t="shared" si="678"/>
      </x:c>
      <x:c r="CF131" s="90" t="str">
        <x:f t="shared" si="679"/>
      </x:c>
      <x:c r="CG131" s="90" t="str">
        <x:f t="shared" si="680"/>
      </x:c>
      <x:c r="CH131" s="90" t="str">
        <x:f t="shared" si="681"/>
      </x:c>
      <x:c r="CI131" s="90">
        <x:f t="shared" si="682"/>
        <x:v>22656.249999999996</x:v>
      </x:c>
      <x:c r="CJ131" s="90">
        <x:f t="shared" si="683"/>
        <x:v>22656.249999999996</x:v>
      </x:c>
      <x:c r="CK131" s="90">
        <x:f t="shared" si="684"/>
        <x:v>22656.249999999996</x:v>
      </x:c>
      <x:c r="CL131" s="90">
        <x:f t="shared" si="685"/>
        <x:v>22656.249999999996</x:v>
      </x:c>
      <x:c r="CM131" s="90">
        <x:f t="shared" si="686"/>
        <x:v>22656.249999999996</x:v>
      </x:c>
      <x:c r="CN131" s="90">
        <x:f t="shared" si="687"/>
        <x:v>22656.249999999996</x:v>
      </x:c>
      <x:c r="CO131" s="90">
        <x:f t="shared" si="688"/>
        <x:v>22656.249999999996</x:v>
      </x:c>
      <x:c r="CP131" s="90">
        <x:f t="shared" si="689"/>
        <x:v>22656.249999999996</x:v>
      </x:c>
      <x:c r="CQ131" s="90" t="str">
        <x:f t="shared" si="690"/>
      </x:c>
      <x:c r="CR131" s="90" t="str">
        <x:f t="shared" si="691"/>
      </x:c>
      <x:c r="CS131" s="90" t="str">
        <x:f t="shared" si="692"/>
      </x:c>
      <x:c r="CT131" s="90" t="str">
        <x:f t="shared" si="693"/>
      </x:c>
      <x:c r="CU131" s="90" t="str">
        <x:f t="shared" si="694"/>
      </x:c>
      <x:c r="CV131" s="90" t="str">
        <x:f t="shared" si="695"/>
      </x:c>
      <x:c r="CW131" s="90" t="str">
        <x:f t="shared" si="696"/>
      </x:c>
      <x:c r="CX131" s="90" t="str">
        <x:f t="shared" si="697"/>
      </x:c>
      <x:c r="CY131" s="90" t="str">
        <x:f t="shared" si="698"/>
      </x:c>
      <x:c r="CZ131" s="90" t="str">
        <x:f t="shared" si="699"/>
      </x:c>
      <x:c r="DA131" s="90" t="str">
        <x:f t="shared" si="700"/>
      </x:c>
      <x:c r="DB131" s="90" t="str">
        <x:f t="shared" si="701"/>
      </x:c>
      <x:c r="DC131" s="90" t="str">
        <x:f t="shared" si="702"/>
      </x:c>
      <x:c r="DD131" s="90" t="str">
        <x:f t="shared" si="703"/>
      </x:c>
      <x:c r="DE131" s="90" t="str">
        <x:f t="shared" si="704"/>
      </x:c>
      <x:c r="DF131" s="90" t="str">
        <x:f t="shared" si="705"/>
      </x:c>
      <x:c r="DG131" s="90" t="str">
        <x:f t="shared" si="706"/>
      </x:c>
      <x:c r="DH131" s="90" t="str">
        <x:f t="shared" si="707"/>
      </x:c>
      <x:c r="DI131" s="90" t="str">
        <x:f t="shared" si="708"/>
      </x:c>
      <x:c r="DJ131" s="90" t="str">
        <x:f t="shared" si="709"/>
      </x:c>
      <x:c r="DK131" s="90" t="str">
        <x:f t="shared" si="710"/>
      </x:c>
      <x:c r="DL131" s="90" t="str">
        <x:f t="shared" si="711"/>
      </x:c>
      <x:c r="DM131" s="90" t="str">
        <x:f t="shared" si="712"/>
      </x:c>
      <x:c r="DN131" s="90" t="str">
        <x:f t="shared" si="713"/>
      </x:c>
      <x:c r="DO131" s="90" t="str">
        <x:f t="shared" si="714"/>
      </x:c>
      <x:c r="DP131" s="90" t="str">
        <x:f t="shared" si="715"/>
      </x:c>
      <x:c r="DQ131" s="90" t="str">
        <x:f t="shared" si="716"/>
      </x:c>
      <x:c r="DR131" s="90" t="str">
        <x:f t="shared" si="717"/>
      </x:c>
      <x:c r="DS131" s="90" t="str">
        <x:f t="shared" si="718"/>
      </x:c>
      <x:c r="DT131" s="90" t="str">
        <x:f t="shared" si="719"/>
      </x:c>
      <x:c r="DU131" s="90" t="str">
        <x:f t="shared" si="720"/>
      </x:c>
      <x:c r="DV131" s="90" t="str">
        <x:f t="shared" si="721"/>
      </x:c>
      <x:c r="DW131" s="90" t="str">
        <x:f t="shared" si="722"/>
      </x:c>
      <x:c r="DX131" s="90" t="str">
        <x:f t="shared" si="723"/>
      </x:c>
      <x:c r="DY131" s="90" t="str">
        <x:f t="shared" si="724"/>
      </x:c>
      <x:c r="DZ131" s="90" t="str">
        <x:f t="shared" si="725"/>
      </x:c>
      <x:c r="EA131" s="90" t="str">
        <x:f t="shared" si="726"/>
      </x:c>
      <x:c r="EB131" s="90" t="str">
        <x:f t="shared" si="727"/>
      </x:c>
      <x:c r="EC131" s="90" t="str">
        <x:f t="shared" si="728"/>
      </x:c>
      <x:c r="ED131" s="90" t="str">
        <x:f t="shared" si="729"/>
      </x:c>
      <x:c r="EE131" s="90" t="str">
        <x:f t="shared" si="730"/>
      </x:c>
      <x:c r="EF131" s="90" t="str">
        <x:f t="shared" si="731"/>
      </x:c>
      <x:c r="EG131" s="90" t="str">
        <x:f t="shared" si="732"/>
      </x:c>
      <x:c r="EH131" s="90" t="str">
        <x:f t="shared" si="733"/>
      </x:c>
      <x:c r="EI131" s="90" t="str">
        <x:f t="shared" si="734"/>
      </x:c>
      <x:c r="EJ131" s="90" t="str">
        <x:f t="shared" si="735"/>
      </x:c>
      <x:c r="EK131" s="90" t="str">
        <x:f t="shared" si="736"/>
      </x:c>
      <x:c r="EL131" s="90" t="str">
        <x:f t="shared" si="737"/>
      </x:c>
      <x:c r="EM131" s="90" t="str">
        <x:f t="shared" si="738"/>
      </x:c>
      <x:c r="EN131" s="90" t="str">
        <x:f t="shared" si="739"/>
      </x:c>
      <x:c r="EO131" s="90" t="str">
        <x:f t="shared" si="740"/>
      </x:c>
      <x:c r="EP131" s="90" t="str">
        <x:f t="shared" si="741"/>
      </x:c>
      <x:c r="EQ131" s="90" t="str">
        <x:f t="shared" si="742"/>
      </x:c>
      <x:c r="ER131" s="90" t="str">
        <x:f t="shared" si="743"/>
      </x:c>
      <x:c r="ES131" s="90" t="str">
        <x:f t="shared" si="744"/>
      </x:c>
      <x:c r="ET131" s="90" t="str">
        <x:f t="shared" si="745"/>
      </x:c>
      <x:c r="EU131" s="90" t="str">
        <x:f t="shared" si="746"/>
      </x:c>
      <x:c r="EV131" s="90" t="str">
        <x:f t="shared" si="747"/>
      </x:c>
      <x:c r="EW131" s="90" t="str">
        <x:f t="shared" si="748"/>
      </x:c>
      <x:c r="EX131" s="90" t="str">
        <x:f t="shared" si="749"/>
      </x:c>
      <x:c r="EY131" s="90" t="str">
        <x:f t="shared" si="750"/>
      </x:c>
      <x:c r="EZ131" s="90" t="str">
        <x:f t="shared" si="751"/>
      </x:c>
      <x:c r="FA131" s="90" t="str">
        <x:f t="shared" si="752"/>
      </x:c>
      <x:c r="FB131" t="n">
        <x:f>'07_Presupuesto'!J126-'14_Parametros'!$B$5+1</x:f>
        <x:v>80</x:v>
      </x:c>
      <x:c r="FC131" t="n">
        <x:f>'07_Presupuesto'!K126-'14_Parametros'!$B$5+1</x:f>
        <x:v>87</x:v>
      </x:c>
      <x:c r="FD131">
        <x:f t="shared" si="753"/>
        <x:v>8</x:v>
      </x:c>
    </x:row>
    <x:row r="132" ht="21" customHeight="1">
      <x:c r="B132" s="109" t="str">
        <x:f>'07A_Ppto_Comparado'!K130</x:f>
        <x:v>C.4/g)</x:v>
      </x:c>
      <x:c r="C132" s="109" t="str">
        <x:f>'07A_Ppto_Comparado'!L130</x:f>
        <x:v>WC Accesible</x:v>
      </x:c>
      <x:c r="D132" s="109" t="str">
        <x:f>'07A_Ppto_Comparado'!M130</x:f>
        <x:v>UNI</x:v>
      </x:c>
      <x:c r="E132" s="110" t="n">
        <x:f>'07A_Ppto_Comparado'!N130</x:f>
        <x:v>1</x:v>
      </x:c>
      <x:c r="F132" s="110" t="n">
        <x:f>'07A_Ppto_Comparado'!O130</x:f>
        <x:v>356249.99999999994</x:v>
      </x:c>
      <x:c r="G132" s="110" t="n">
        <x:f>'07A_Ppto_Comparado'!P130</x:f>
        <x:v>356249.99999999994</x:v>
      </x:c>
      <x:c r="H132" s="110" t="str">
        <x:f t="shared" si="603"/>
      </x:c>
      <x:c r="I132" s="110" t="str">
        <x:f t="shared" si="604"/>
      </x:c>
      <x:c r="J132" s="110" t="str">
        <x:f t="shared" si="605"/>
      </x:c>
      <x:c r="K132" s="110" t="str">
        <x:f t="shared" si="606"/>
      </x:c>
      <x:c r="L132" s="110" t="str">
        <x:f t="shared" si="607"/>
      </x:c>
      <x:c r="M132" s="110" t="str">
        <x:f t="shared" si="608"/>
      </x:c>
      <x:c r="N132" s="110" t="str">
        <x:f t="shared" si="609"/>
      </x:c>
      <x:c r="O132" s="110" t="str">
        <x:f t="shared" si="610"/>
      </x:c>
      <x:c r="P132" s="110" t="str">
        <x:f t="shared" si="611"/>
      </x:c>
      <x:c r="Q132" s="110" t="str">
        <x:f t="shared" si="612"/>
      </x:c>
      <x:c r="R132" s="110" t="str">
        <x:f t="shared" si="613"/>
      </x:c>
      <x:c r="S132" s="110" t="str">
        <x:f t="shared" si="614"/>
      </x:c>
      <x:c r="T132" s="110" t="str">
        <x:f t="shared" si="615"/>
      </x:c>
      <x:c r="U132" s="110" t="str">
        <x:f t="shared" si="616"/>
      </x:c>
      <x:c r="V132" s="110" t="str">
        <x:f t="shared" si="617"/>
      </x:c>
      <x:c r="W132" s="110" t="str">
        <x:f t="shared" si="618"/>
      </x:c>
      <x:c r="X132" s="110" t="str">
        <x:f t="shared" si="619"/>
      </x:c>
      <x:c r="Y132" s="110" t="str">
        <x:f t="shared" si="620"/>
      </x:c>
      <x:c r="Z132" s="110" t="str">
        <x:f t="shared" si="621"/>
      </x:c>
      <x:c r="AA132" s="110" t="str">
        <x:f t="shared" si="622"/>
      </x:c>
      <x:c r="AB132" s="110" t="str">
        <x:f t="shared" si="623"/>
      </x:c>
      <x:c r="AC132" s="110" t="str">
        <x:f t="shared" si="624"/>
      </x:c>
      <x:c r="AD132" s="110" t="str">
        <x:f t="shared" si="625"/>
      </x:c>
      <x:c r="AE132" s="110" t="str">
        <x:f t="shared" si="626"/>
      </x:c>
      <x:c r="AF132" s="110" t="str">
        <x:f t="shared" si="627"/>
      </x:c>
      <x:c r="AG132" s="110" t="str">
        <x:f t="shared" si="628"/>
      </x:c>
      <x:c r="AH132" s="110" t="str">
        <x:f t="shared" si="629"/>
      </x:c>
      <x:c r="AI132" s="110" t="str">
        <x:f t="shared" si="630"/>
      </x:c>
      <x:c r="AJ132" s="110" t="str">
        <x:f t="shared" si="631"/>
      </x:c>
      <x:c r="AK132" s="110" t="str">
        <x:f t="shared" si="632"/>
      </x:c>
      <x:c r="AL132" s="110" t="str">
        <x:f t="shared" si="633"/>
      </x:c>
      <x:c r="AM132" s="110" t="str">
        <x:f t="shared" si="634"/>
      </x:c>
      <x:c r="AN132" s="110" t="str">
        <x:f t="shared" si="635"/>
      </x:c>
      <x:c r="AO132" s="110" t="str">
        <x:f t="shared" si="636"/>
      </x:c>
      <x:c r="AP132" s="110" t="str">
        <x:f t="shared" si="637"/>
      </x:c>
      <x:c r="AQ132" s="110" t="str">
        <x:f t="shared" si="638"/>
      </x:c>
      <x:c r="AR132" s="110" t="str">
        <x:f t="shared" si="639"/>
      </x:c>
      <x:c r="AS132" s="110" t="str">
        <x:f t="shared" si="640"/>
      </x:c>
      <x:c r="AT132" s="110" t="str">
        <x:f t="shared" si="641"/>
      </x:c>
      <x:c r="AU132" s="110" t="str">
        <x:f t="shared" si="642"/>
      </x:c>
      <x:c r="AV132" s="110" t="str">
        <x:f t="shared" si="643"/>
      </x:c>
      <x:c r="AW132" s="110" t="str">
        <x:f t="shared" si="644"/>
      </x:c>
      <x:c r="AX132" s="110" t="str">
        <x:f t="shared" si="645"/>
      </x:c>
      <x:c r="AY132" s="110" t="str">
        <x:f t="shared" si="646"/>
      </x:c>
      <x:c r="AZ132" s="110" t="str">
        <x:f t="shared" si="647"/>
      </x:c>
      <x:c r="BA132" s="110" t="str">
        <x:f t="shared" si="648"/>
      </x:c>
      <x:c r="BB132" s="110" t="str">
        <x:f t="shared" si="649"/>
      </x:c>
      <x:c r="BC132" s="110" t="str">
        <x:f t="shared" si="650"/>
      </x:c>
      <x:c r="BD132" s="110" t="str">
        <x:f t="shared" si="651"/>
      </x:c>
      <x:c r="BE132" s="110" t="str">
        <x:f t="shared" si="652"/>
      </x:c>
      <x:c r="BF132" s="110" t="str">
        <x:f t="shared" si="653"/>
      </x:c>
      <x:c r="BG132" s="110" t="str">
        <x:f t="shared" si="654"/>
      </x:c>
      <x:c r="BH132" s="110" t="str">
        <x:f t="shared" si="655"/>
      </x:c>
      <x:c r="BI132" s="110" t="str">
        <x:f t="shared" si="656"/>
      </x:c>
      <x:c r="BJ132" s="110" t="str">
        <x:f t="shared" si="657"/>
      </x:c>
      <x:c r="BK132" s="110" t="str">
        <x:f t="shared" si="658"/>
      </x:c>
      <x:c r="BL132" s="110" t="str">
        <x:f t="shared" si="659"/>
      </x:c>
      <x:c r="BM132" s="110" t="str">
        <x:f t="shared" si="660"/>
      </x:c>
      <x:c r="BN132" s="110" t="str">
        <x:f t="shared" si="661"/>
      </x:c>
      <x:c r="BO132" s="110" t="str">
        <x:f t="shared" si="662"/>
      </x:c>
      <x:c r="BP132" s="110" t="str">
        <x:f t="shared" si="663"/>
      </x:c>
      <x:c r="BQ132" s="110" t="str">
        <x:f t="shared" si="664"/>
      </x:c>
      <x:c r="BR132" s="110" t="str">
        <x:f t="shared" si="665"/>
      </x:c>
      <x:c r="BS132" s="110" t="str">
        <x:f t="shared" si="666"/>
      </x:c>
      <x:c r="BT132" s="110" t="str">
        <x:f t="shared" si="667"/>
      </x:c>
      <x:c r="BU132" s="110" t="str">
        <x:f t="shared" si="668"/>
      </x:c>
      <x:c r="BV132" s="110" t="str">
        <x:f t="shared" si="669"/>
      </x:c>
      <x:c r="BW132" s="110" t="str">
        <x:f t="shared" si="670"/>
      </x:c>
      <x:c r="BX132" s="110" t="str">
        <x:f t="shared" si="671"/>
      </x:c>
      <x:c r="BY132" s="110" t="str">
        <x:f t="shared" si="672"/>
      </x:c>
      <x:c r="BZ132" s="110" t="str">
        <x:f t="shared" si="673"/>
      </x:c>
      <x:c r="CA132" s="110" t="str">
        <x:f t="shared" si="674"/>
      </x:c>
      <x:c r="CB132" s="110" t="str">
        <x:f t="shared" si="675"/>
      </x:c>
      <x:c r="CC132" s="110" t="str">
        <x:f t="shared" si="676"/>
      </x:c>
      <x:c r="CD132" s="110" t="str">
        <x:f t="shared" si="677"/>
      </x:c>
      <x:c r="CE132" s="110" t="str">
        <x:f t="shared" si="678"/>
      </x:c>
      <x:c r="CF132" s="110" t="str">
        <x:f t="shared" si="679"/>
      </x:c>
      <x:c r="CG132" s="110" t="str">
        <x:f t="shared" si="680"/>
      </x:c>
      <x:c r="CH132" s="110" t="str">
        <x:f t="shared" si="681"/>
      </x:c>
      <x:c r="CI132" s="110">
        <x:f t="shared" si="682"/>
        <x:v>44531.249999999993</x:v>
      </x:c>
      <x:c r="CJ132" s="110">
        <x:f t="shared" si="683"/>
        <x:v>44531.249999999993</x:v>
      </x:c>
      <x:c r="CK132" s="110">
        <x:f t="shared" si="684"/>
        <x:v>44531.249999999993</x:v>
      </x:c>
      <x:c r="CL132" s="110">
        <x:f t="shared" si="685"/>
        <x:v>44531.249999999993</x:v>
      </x:c>
      <x:c r="CM132" s="110">
        <x:f t="shared" si="686"/>
        <x:v>44531.249999999993</x:v>
      </x:c>
      <x:c r="CN132" s="110">
        <x:f t="shared" si="687"/>
        <x:v>44531.249999999993</x:v>
      </x:c>
      <x:c r="CO132" s="110">
        <x:f t="shared" si="688"/>
        <x:v>44531.249999999993</x:v>
      </x:c>
      <x:c r="CP132" s="110">
        <x:f t="shared" si="689"/>
        <x:v>44531.249999999993</x:v>
      </x:c>
      <x:c r="CQ132" s="110" t="str">
        <x:f t="shared" si="690"/>
      </x:c>
      <x:c r="CR132" s="110" t="str">
        <x:f t="shared" si="691"/>
      </x:c>
      <x:c r="CS132" s="110" t="str">
        <x:f t="shared" si="692"/>
      </x:c>
      <x:c r="CT132" s="110" t="str">
        <x:f t="shared" si="693"/>
      </x:c>
      <x:c r="CU132" s="110" t="str">
        <x:f t="shared" si="694"/>
      </x:c>
      <x:c r="CV132" s="110" t="str">
        <x:f t="shared" si="695"/>
      </x:c>
      <x:c r="CW132" s="110" t="str">
        <x:f t="shared" si="696"/>
      </x:c>
      <x:c r="CX132" s="110" t="str">
        <x:f t="shared" si="697"/>
      </x:c>
      <x:c r="CY132" s="110" t="str">
        <x:f t="shared" si="698"/>
      </x:c>
      <x:c r="CZ132" s="110" t="str">
        <x:f t="shared" si="699"/>
      </x:c>
      <x:c r="DA132" s="110" t="str">
        <x:f t="shared" si="700"/>
      </x:c>
      <x:c r="DB132" s="110" t="str">
        <x:f t="shared" si="701"/>
      </x:c>
      <x:c r="DC132" s="110" t="str">
        <x:f t="shared" si="702"/>
      </x:c>
      <x:c r="DD132" s="110" t="str">
        <x:f t="shared" si="703"/>
      </x:c>
      <x:c r="DE132" s="110" t="str">
        <x:f t="shared" si="704"/>
      </x:c>
      <x:c r="DF132" s="110" t="str">
        <x:f t="shared" si="705"/>
      </x:c>
      <x:c r="DG132" s="110" t="str">
        <x:f t="shared" si="706"/>
      </x:c>
      <x:c r="DH132" s="110" t="str">
        <x:f t="shared" si="707"/>
      </x:c>
      <x:c r="DI132" s="110" t="str">
        <x:f t="shared" si="708"/>
      </x:c>
      <x:c r="DJ132" s="110" t="str">
        <x:f t="shared" si="709"/>
      </x:c>
      <x:c r="DK132" s="110" t="str">
        <x:f t="shared" si="710"/>
      </x:c>
      <x:c r="DL132" s="110" t="str">
        <x:f t="shared" si="711"/>
      </x:c>
      <x:c r="DM132" s="110" t="str">
        <x:f t="shared" si="712"/>
      </x:c>
      <x:c r="DN132" s="110" t="str">
        <x:f t="shared" si="713"/>
      </x:c>
      <x:c r="DO132" s="110" t="str">
        <x:f t="shared" si="714"/>
      </x:c>
      <x:c r="DP132" s="110" t="str">
        <x:f t="shared" si="715"/>
      </x:c>
      <x:c r="DQ132" s="110" t="str">
        <x:f t="shared" si="716"/>
      </x:c>
      <x:c r="DR132" s="110" t="str">
        <x:f t="shared" si="717"/>
      </x:c>
      <x:c r="DS132" s="110" t="str">
        <x:f t="shared" si="718"/>
      </x:c>
      <x:c r="DT132" s="110" t="str">
        <x:f t="shared" si="719"/>
      </x:c>
      <x:c r="DU132" s="110" t="str">
        <x:f t="shared" si="720"/>
      </x:c>
      <x:c r="DV132" s="110" t="str">
        <x:f t="shared" si="721"/>
      </x:c>
      <x:c r="DW132" s="110" t="str">
        <x:f t="shared" si="722"/>
      </x:c>
      <x:c r="DX132" s="110" t="str">
        <x:f t="shared" si="723"/>
      </x:c>
      <x:c r="DY132" s="110" t="str">
        <x:f t="shared" si="724"/>
      </x:c>
      <x:c r="DZ132" s="110" t="str">
        <x:f t="shared" si="725"/>
      </x:c>
      <x:c r="EA132" s="110" t="str">
        <x:f t="shared" si="726"/>
      </x:c>
      <x:c r="EB132" s="110" t="str">
        <x:f t="shared" si="727"/>
      </x:c>
      <x:c r="EC132" s="110" t="str">
        <x:f t="shared" si="728"/>
      </x:c>
      <x:c r="ED132" s="110" t="str">
        <x:f t="shared" si="729"/>
      </x:c>
      <x:c r="EE132" s="110" t="str">
        <x:f t="shared" si="730"/>
      </x:c>
      <x:c r="EF132" s="110" t="str">
        <x:f t="shared" si="731"/>
      </x:c>
      <x:c r="EG132" s="110" t="str">
        <x:f t="shared" si="732"/>
      </x:c>
      <x:c r="EH132" s="110" t="str">
        <x:f t="shared" si="733"/>
      </x:c>
      <x:c r="EI132" s="110" t="str">
        <x:f t="shared" si="734"/>
      </x:c>
      <x:c r="EJ132" s="110" t="str">
        <x:f t="shared" si="735"/>
      </x:c>
      <x:c r="EK132" s="110" t="str">
        <x:f t="shared" si="736"/>
      </x:c>
      <x:c r="EL132" s="110" t="str">
        <x:f t="shared" si="737"/>
      </x:c>
      <x:c r="EM132" s="110" t="str">
        <x:f t="shared" si="738"/>
      </x:c>
      <x:c r="EN132" s="110" t="str">
        <x:f t="shared" si="739"/>
      </x:c>
      <x:c r="EO132" s="110" t="str">
        <x:f t="shared" si="740"/>
      </x:c>
      <x:c r="EP132" s="110" t="str">
        <x:f t="shared" si="741"/>
      </x:c>
      <x:c r="EQ132" s="110" t="str">
        <x:f t="shared" si="742"/>
      </x:c>
      <x:c r="ER132" s="110" t="str">
        <x:f t="shared" si="743"/>
      </x:c>
      <x:c r="ES132" s="110" t="str">
        <x:f t="shared" si="744"/>
      </x:c>
      <x:c r="ET132" s="110" t="str">
        <x:f t="shared" si="745"/>
      </x:c>
      <x:c r="EU132" s="110" t="str">
        <x:f t="shared" si="746"/>
      </x:c>
      <x:c r="EV132" s="110" t="str">
        <x:f t="shared" si="747"/>
      </x:c>
      <x:c r="EW132" s="110" t="str">
        <x:f t="shared" si="748"/>
      </x:c>
      <x:c r="EX132" s="110" t="str">
        <x:f t="shared" si="749"/>
      </x:c>
      <x:c r="EY132" s="110" t="str">
        <x:f t="shared" si="750"/>
      </x:c>
      <x:c r="EZ132" s="110" t="str">
        <x:f t="shared" si="751"/>
      </x:c>
      <x:c r="FA132" s="110" t="str">
        <x:f t="shared" si="752"/>
      </x:c>
      <x:c r="FB132" t="n">
        <x:f>'07_Presupuesto'!J127-'14_Parametros'!$B$5+1</x:f>
        <x:v>80</x:v>
      </x:c>
      <x:c r="FC132" t="n">
        <x:f>'07_Presupuesto'!K127-'14_Parametros'!$B$5+1</x:f>
        <x:v>87</x:v>
      </x:c>
      <x:c r="FD132">
        <x:f t="shared" si="753"/>
        <x:v>8</x:v>
      </x:c>
    </x:row>
    <x:row r="133" ht="21" customHeight="1">
      <x:c r="B133" t="str">
        <x:f>'07A_Ppto_Comparado'!K131</x:f>
        <x:v>C.4/h)</x:v>
      </x:c>
      <x:c r="C133" t="str">
        <x:f>'07A_Ppto_Comparado'!L131</x:f>
        <x:v>Llaves lavamanos</x:v>
      </x:c>
      <x:c r="D133" t="str">
        <x:f>'07A_Ppto_Comparado'!M131</x:f>
        <x:v>UNI</x:v>
      </x:c>
      <x:c r="E133" s="90" t="n">
        <x:f>'07A_Ppto_Comparado'!N131</x:f>
        <x:v>2</x:v>
      </x:c>
      <x:c r="F133" s="90" t="n">
        <x:f>'07A_Ppto_Comparado'!O131</x:f>
        <x:v>52499.99999999999</x:v>
      </x:c>
      <x:c r="G133" s="90" t="n">
        <x:f>'07A_Ppto_Comparado'!P131</x:f>
        <x:v>104999.99999999999</x:v>
      </x:c>
      <x:c r="H133" s="90" t="str">
        <x:f t="shared" si="603"/>
      </x:c>
      <x:c r="I133" s="90" t="str">
        <x:f t="shared" si="604"/>
      </x:c>
      <x:c r="J133" s="90" t="str">
        <x:f t="shared" si="605"/>
      </x:c>
      <x:c r="K133" s="90" t="str">
        <x:f t="shared" si="606"/>
      </x:c>
      <x:c r="L133" s="90" t="str">
        <x:f t="shared" si="607"/>
      </x:c>
      <x:c r="M133" s="90" t="str">
        <x:f t="shared" si="608"/>
      </x:c>
      <x:c r="N133" s="90" t="str">
        <x:f t="shared" si="609"/>
      </x:c>
      <x:c r="O133" s="90" t="str">
        <x:f t="shared" si="610"/>
      </x:c>
      <x:c r="P133" s="90" t="str">
        <x:f t="shared" si="611"/>
      </x:c>
      <x:c r="Q133" s="90" t="str">
        <x:f t="shared" si="612"/>
      </x:c>
      <x:c r="R133" s="90" t="str">
        <x:f t="shared" si="613"/>
      </x:c>
      <x:c r="S133" s="90" t="str">
        <x:f t="shared" si="614"/>
      </x:c>
      <x:c r="T133" s="90" t="str">
        <x:f t="shared" si="615"/>
      </x:c>
      <x:c r="U133" s="90" t="str">
        <x:f t="shared" si="616"/>
      </x:c>
      <x:c r="V133" s="90" t="str">
        <x:f t="shared" si="617"/>
      </x:c>
      <x:c r="W133" s="90" t="str">
        <x:f t="shared" si="618"/>
      </x:c>
      <x:c r="X133" s="90" t="str">
        <x:f t="shared" si="619"/>
      </x:c>
      <x:c r="Y133" s="90" t="str">
        <x:f t="shared" si="620"/>
      </x:c>
      <x:c r="Z133" s="90" t="str">
        <x:f t="shared" si="621"/>
      </x:c>
      <x:c r="AA133" s="90" t="str">
        <x:f t="shared" si="622"/>
      </x:c>
      <x:c r="AB133" s="90" t="str">
        <x:f t="shared" si="623"/>
      </x:c>
      <x:c r="AC133" s="90" t="str">
        <x:f t="shared" si="624"/>
      </x:c>
      <x:c r="AD133" s="90" t="str">
        <x:f t="shared" si="625"/>
      </x:c>
      <x:c r="AE133" s="90" t="str">
        <x:f t="shared" si="626"/>
      </x:c>
      <x:c r="AF133" s="90" t="str">
        <x:f t="shared" si="627"/>
      </x:c>
      <x:c r="AG133" s="90" t="str">
        <x:f t="shared" si="628"/>
      </x:c>
      <x:c r="AH133" s="90" t="str">
        <x:f t="shared" si="629"/>
      </x:c>
      <x:c r="AI133" s="90" t="str">
        <x:f t="shared" si="630"/>
      </x:c>
      <x:c r="AJ133" s="90" t="str">
        <x:f t="shared" si="631"/>
      </x:c>
      <x:c r="AK133" s="90" t="str">
        <x:f t="shared" si="632"/>
      </x:c>
      <x:c r="AL133" s="90" t="str">
        <x:f t="shared" si="633"/>
      </x:c>
      <x:c r="AM133" s="90" t="str">
        <x:f t="shared" si="634"/>
      </x:c>
      <x:c r="AN133" s="90" t="str">
        <x:f t="shared" si="635"/>
      </x:c>
      <x:c r="AO133" s="90" t="str">
        <x:f t="shared" si="636"/>
      </x:c>
      <x:c r="AP133" s="90" t="str">
        <x:f t="shared" si="637"/>
      </x:c>
      <x:c r="AQ133" s="90" t="str">
        <x:f t="shared" si="638"/>
      </x:c>
      <x:c r="AR133" s="90" t="str">
        <x:f t="shared" si="639"/>
      </x:c>
      <x:c r="AS133" s="90" t="str">
        <x:f t="shared" si="640"/>
      </x:c>
      <x:c r="AT133" s="90" t="str">
        <x:f t="shared" si="641"/>
      </x:c>
      <x:c r="AU133" s="90" t="str">
        <x:f t="shared" si="642"/>
      </x:c>
      <x:c r="AV133" s="90" t="str">
        <x:f t="shared" si="643"/>
      </x:c>
      <x:c r="AW133" s="90" t="str">
        <x:f t="shared" si="644"/>
      </x:c>
      <x:c r="AX133" s="90" t="str">
        <x:f t="shared" si="645"/>
      </x:c>
      <x:c r="AY133" s="90" t="str">
        <x:f t="shared" si="646"/>
      </x:c>
      <x:c r="AZ133" s="90" t="str">
        <x:f t="shared" si="647"/>
      </x:c>
      <x:c r="BA133" s="90" t="str">
        <x:f t="shared" si="648"/>
      </x:c>
      <x:c r="BB133" s="90" t="str">
        <x:f t="shared" si="649"/>
      </x:c>
      <x:c r="BC133" s="90" t="str">
        <x:f t="shared" si="650"/>
      </x:c>
      <x:c r="BD133" s="90" t="str">
        <x:f t="shared" si="651"/>
      </x:c>
      <x:c r="BE133" s="90" t="str">
        <x:f t="shared" si="652"/>
      </x:c>
      <x:c r="BF133" s="90" t="str">
        <x:f t="shared" si="653"/>
      </x:c>
      <x:c r="BG133" s="90" t="str">
        <x:f t="shared" si="654"/>
      </x:c>
      <x:c r="BH133" s="90" t="str">
        <x:f t="shared" si="655"/>
      </x:c>
      <x:c r="BI133" s="90" t="str">
        <x:f t="shared" si="656"/>
      </x:c>
      <x:c r="BJ133" s="90" t="str">
        <x:f t="shared" si="657"/>
      </x:c>
      <x:c r="BK133" s="90" t="str">
        <x:f t="shared" si="658"/>
      </x:c>
      <x:c r="BL133" s="90" t="str">
        <x:f t="shared" si="659"/>
      </x:c>
      <x:c r="BM133" s="90" t="str">
        <x:f t="shared" si="660"/>
      </x:c>
      <x:c r="BN133" s="90" t="str">
        <x:f t="shared" si="661"/>
      </x:c>
      <x:c r="BO133" s="90" t="str">
        <x:f t="shared" si="662"/>
      </x:c>
      <x:c r="BP133" s="90" t="str">
        <x:f t="shared" si="663"/>
      </x:c>
      <x:c r="BQ133" s="90" t="str">
        <x:f t="shared" si="664"/>
      </x:c>
      <x:c r="BR133" s="90" t="str">
        <x:f t="shared" si="665"/>
      </x:c>
      <x:c r="BS133" s="90" t="str">
        <x:f t="shared" si="666"/>
      </x:c>
      <x:c r="BT133" s="90" t="str">
        <x:f t="shared" si="667"/>
      </x:c>
      <x:c r="BU133" s="90" t="str">
        <x:f t="shared" si="668"/>
      </x:c>
      <x:c r="BV133" s="90" t="str">
        <x:f t="shared" si="669"/>
      </x:c>
      <x:c r="BW133" s="90" t="str">
        <x:f t="shared" si="670"/>
      </x:c>
      <x:c r="BX133" s="90" t="str">
        <x:f t="shared" si="671"/>
      </x:c>
      <x:c r="BY133" s="90" t="str">
        <x:f t="shared" si="672"/>
      </x:c>
      <x:c r="BZ133" s="90" t="str">
        <x:f t="shared" si="673"/>
      </x:c>
      <x:c r="CA133" s="90" t="str">
        <x:f t="shared" si="674"/>
      </x:c>
      <x:c r="CB133" s="90" t="str">
        <x:f t="shared" si="675"/>
      </x:c>
      <x:c r="CC133" s="90" t="str">
        <x:f t="shared" si="676"/>
      </x:c>
      <x:c r="CD133" s="90" t="str">
        <x:f t="shared" si="677"/>
      </x:c>
      <x:c r="CE133" s="90" t="str">
        <x:f t="shared" si="678"/>
      </x:c>
      <x:c r="CF133" s="90" t="str">
        <x:f t="shared" si="679"/>
      </x:c>
      <x:c r="CG133" s="90" t="str">
        <x:f t="shared" si="680"/>
      </x:c>
      <x:c r="CH133" s="90" t="str">
        <x:f t="shared" si="681"/>
      </x:c>
      <x:c r="CI133" s="90">
        <x:f t="shared" si="682"/>
        <x:v>13124.999999999998</x:v>
      </x:c>
      <x:c r="CJ133" s="90">
        <x:f t="shared" si="683"/>
        <x:v>13124.999999999998</x:v>
      </x:c>
      <x:c r="CK133" s="90">
        <x:f t="shared" si="684"/>
        <x:v>13124.999999999998</x:v>
      </x:c>
      <x:c r="CL133" s="90">
        <x:f t="shared" si="685"/>
        <x:v>13124.999999999998</x:v>
      </x:c>
      <x:c r="CM133" s="90">
        <x:f t="shared" si="686"/>
        <x:v>13124.999999999998</x:v>
      </x:c>
      <x:c r="CN133" s="90">
        <x:f t="shared" si="687"/>
        <x:v>13124.999999999998</x:v>
      </x:c>
      <x:c r="CO133" s="90">
        <x:f t="shared" si="688"/>
        <x:v>13124.999999999998</x:v>
      </x:c>
      <x:c r="CP133" s="90">
        <x:f t="shared" si="689"/>
        <x:v>13124.999999999998</x:v>
      </x:c>
      <x:c r="CQ133" s="90" t="str">
        <x:f t="shared" si="690"/>
      </x:c>
      <x:c r="CR133" s="90" t="str">
        <x:f t="shared" si="691"/>
      </x:c>
      <x:c r="CS133" s="90" t="str">
        <x:f t="shared" si="692"/>
      </x:c>
      <x:c r="CT133" s="90" t="str">
        <x:f t="shared" si="693"/>
      </x:c>
      <x:c r="CU133" s="90" t="str">
        <x:f t="shared" si="694"/>
      </x:c>
      <x:c r="CV133" s="90" t="str">
        <x:f t="shared" si="695"/>
      </x:c>
      <x:c r="CW133" s="90" t="str">
        <x:f t="shared" si="696"/>
      </x:c>
      <x:c r="CX133" s="90" t="str">
        <x:f t="shared" si="697"/>
      </x:c>
      <x:c r="CY133" s="90" t="str">
        <x:f t="shared" si="698"/>
      </x:c>
      <x:c r="CZ133" s="90" t="str">
        <x:f t="shared" si="699"/>
      </x:c>
      <x:c r="DA133" s="90" t="str">
        <x:f t="shared" si="700"/>
      </x:c>
      <x:c r="DB133" s="90" t="str">
        <x:f t="shared" si="701"/>
      </x:c>
      <x:c r="DC133" s="90" t="str">
        <x:f t="shared" si="702"/>
      </x:c>
      <x:c r="DD133" s="90" t="str">
        <x:f t="shared" si="703"/>
      </x:c>
      <x:c r="DE133" s="90" t="str">
        <x:f t="shared" si="704"/>
      </x:c>
      <x:c r="DF133" s="90" t="str">
        <x:f t="shared" si="705"/>
      </x:c>
      <x:c r="DG133" s="90" t="str">
        <x:f t="shared" si="706"/>
      </x:c>
      <x:c r="DH133" s="90" t="str">
        <x:f t="shared" si="707"/>
      </x:c>
      <x:c r="DI133" s="90" t="str">
        <x:f t="shared" si="708"/>
      </x:c>
      <x:c r="DJ133" s="90" t="str">
        <x:f t="shared" si="709"/>
      </x:c>
      <x:c r="DK133" s="90" t="str">
        <x:f t="shared" si="710"/>
      </x:c>
      <x:c r="DL133" s="90" t="str">
        <x:f t="shared" si="711"/>
      </x:c>
      <x:c r="DM133" s="90" t="str">
        <x:f t="shared" si="712"/>
      </x:c>
      <x:c r="DN133" s="90" t="str">
        <x:f t="shared" si="713"/>
      </x:c>
      <x:c r="DO133" s="90" t="str">
        <x:f t="shared" si="714"/>
      </x:c>
      <x:c r="DP133" s="90" t="str">
        <x:f t="shared" si="715"/>
      </x:c>
      <x:c r="DQ133" s="90" t="str">
        <x:f t="shared" si="716"/>
      </x:c>
      <x:c r="DR133" s="90" t="str">
        <x:f t="shared" si="717"/>
      </x:c>
      <x:c r="DS133" s="90" t="str">
        <x:f t="shared" si="718"/>
      </x:c>
      <x:c r="DT133" s="90" t="str">
        <x:f t="shared" si="719"/>
      </x:c>
      <x:c r="DU133" s="90" t="str">
        <x:f t="shared" si="720"/>
      </x:c>
      <x:c r="DV133" s="90" t="str">
        <x:f t="shared" si="721"/>
      </x:c>
      <x:c r="DW133" s="90" t="str">
        <x:f t="shared" si="722"/>
      </x:c>
      <x:c r="DX133" s="90" t="str">
        <x:f t="shared" si="723"/>
      </x:c>
      <x:c r="DY133" s="90" t="str">
        <x:f t="shared" si="724"/>
      </x:c>
      <x:c r="DZ133" s="90" t="str">
        <x:f t="shared" si="725"/>
      </x:c>
      <x:c r="EA133" s="90" t="str">
        <x:f t="shared" si="726"/>
      </x:c>
      <x:c r="EB133" s="90" t="str">
        <x:f t="shared" si="727"/>
      </x:c>
      <x:c r="EC133" s="90" t="str">
        <x:f t="shared" si="728"/>
      </x:c>
      <x:c r="ED133" s="90" t="str">
        <x:f t="shared" si="729"/>
      </x:c>
      <x:c r="EE133" s="90" t="str">
        <x:f t="shared" si="730"/>
      </x:c>
      <x:c r="EF133" s="90" t="str">
        <x:f t="shared" si="731"/>
      </x:c>
      <x:c r="EG133" s="90" t="str">
        <x:f t="shared" si="732"/>
      </x:c>
      <x:c r="EH133" s="90" t="str">
        <x:f t="shared" si="733"/>
      </x:c>
      <x:c r="EI133" s="90" t="str">
        <x:f t="shared" si="734"/>
      </x:c>
      <x:c r="EJ133" s="90" t="str">
        <x:f t="shared" si="735"/>
      </x:c>
      <x:c r="EK133" s="90" t="str">
        <x:f t="shared" si="736"/>
      </x:c>
      <x:c r="EL133" s="90" t="str">
        <x:f t="shared" si="737"/>
      </x:c>
      <x:c r="EM133" s="90" t="str">
        <x:f t="shared" si="738"/>
      </x:c>
      <x:c r="EN133" s="90" t="str">
        <x:f t="shared" si="739"/>
      </x:c>
      <x:c r="EO133" s="90" t="str">
        <x:f t="shared" si="740"/>
      </x:c>
      <x:c r="EP133" s="90" t="str">
        <x:f t="shared" si="741"/>
      </x:c>
      <x:c r="EQ133" s="90" t="str">
        <x:f t="shared" si="742"/>
      </x:c>
      <x:c r="ER133" s="90" t="str">
        <x:f t="shared" si="743"/>
      </x:c>
      <x:c r="ES133" s="90" t="str">
        <x:f t="shared" si="744"/>
      </x:c>
      <x:c r="ET133" s="90" t="str">
        <x:f t="shared" si="745"/>
      </x:c>
      <x:c r="EU133" s="90" t="str">
        <x:f t="shared" si="746"/>
      </x:c>
      <x:c r="EV133" s="90" t="str">
        <x:f t="shared" si="747"/>
      </x:c>
      <x:c r="EW133" s="90" t="str">
        <x:f t="shared" si="748"/>
      </x:c>
      <x:c r="EX133" s="90" t="str">
        <x:f t="shared" si="749"/>
      </x:c>
      <x:c r="EY133" s="90" t="str">
        <x:f t="shared" si="750"/>
      </x:c>
      <x:c r="EZ133" s="90" t="str">
        <x:f t="shared" si="751"/>
      </x:c>
      <x:c r="FA133" s="90" t="str">
        <x:f t="shared" si="752"/>
      </x:c>
      <x:c r="FB133" t="n">
        <x:f>'07_Presupuesto'!J128-'14_Parametros'!$B$5+1</x:f>
        <x:v>80</x:v>
      </x:c>
      <x:c r="FC133" t="n">
        <x:f>'07_Presupuesto'!K128-'14_Parametros'!$B$5+1</x:f>
        <x:v>87</x:v>
      </x:c>
      <x:c r="FD133">
        <x:f t="shared" si="753"/>
        <x:v>8</x:v>
      </x:c>
    </x:row>
    <x:row r="134" ht="21" customHeight="1">
      <x:c r="B134" s="109" t="str">
        <x:f>'07A_Ppto_Comparado'!K132</x:f>
        <x:v>C.4/i)</x:v>
      </x:c>
      <x:c r="C134" s="109" t="str">
        <x:f>'07A_Ppto_Comparado'!L132</x:f>
        <x:v>Llaves de paso</x:v>
      </x:c>
      <x:c r="D134" s="109" t="str">
        <x:f>'07A_Ppto_Comparado'!M132</x:f>
        <x:v>UNI</x:v>
      </x:c>
      <x:c r="E134" s="110" t="n">
        <x:f>'07A_Ppto_Comparado'!N132</x:f>
        <x:v>5</x:v>
      </x:c>
      <x:c r="F134" s="110" t="n">
        <x:f>'07A_Ppto_Comparado'!O132</x:f>
        <x:v>30624.999999999996</x:v>
      </x:c>
      <x:c r="G134" s="110" t="n">
        <x:f>'07A_Ppto_Comparado'!P132</x:f>
        <x:v>153124.99999999997</x:v>
      </x:c>
      <x:c r="H134" s="110" t="str">
        <x:f t="shared" si="603"/>
      </x:c>
      <x:c r="I134" s="110" t="str">
        <x:f t="shared" si="604"/>
      </x:c>
      <x:c r="J134" s="110" t="str">
        <x:f t="shared" ref="J134:J165" si="754">IF(AND(J$7&gt;=FB134,J$7&lt;=FC134),IFERROR($G134/FD134,0),"")</x:f>
      </x:c>
      <x:c r="K134" s="110" t="str">
        <x:f t="shared" si="606"/>
      </x:c>
      <x:c r="L134" s="110" t="str">
        <x:f t="shared" si="607"/>
      </x:c>
      <x:c r="M134" s="110" t="str">
        <x:f t="shared" si="608"/>
      </x:c>
      <x:c r="N134" s="110" t="str">
        <x:f t="shared" si="609"/>
      </x:c>
      <x:c r="O134" s="110" t="str">
        <x:f t="shared" si="610"/>
      </x:c>
      <x:c r="P134" s="110" t="str">
        <x:f t="shared" si="611"/>
      </x:c>
      <x:c r="Q134" s="110" t="str">
        <x:f t="shared" si="612"/>
      </x:c>
      <x:c r="R134" s="110" t="str">
        <x:f t="shared" si="613"/>
      </x:c>
      <x:c r="S134" s="110" t="str">
        <x:f t="shared" si="614"/>
      </x:c>
      <x:c r="T134" s="110" t="str">
        <x:f t="shared" si="615"/>
      </x:c>
      <x:c r="U134" s="110" t="str">
        <x:f t="shared" si="616"/>
      </x:c>
      <x:c r="V134" s="110" t="str">
        <x:f t="shared" si="617"/>
      </x:c>
      <x:c r="W134" s="110" t="str">
        <x:f t="shared" si="618"/>
      </x:c>
      <x:c r="X134" s="110" t="str">
        <x:f t="shared" si="619"/>
      </x:c>
      <x:c r="Y134" s="110" t="str">
        <x:f t="shared" si="620"/>
      </x:c>
      <x:c r="Z134" s="110" t="str">
        <x:f t="shared" si="621"/>
      </x:c>
      <x:c r="AA134" s="110" t="str">
        <x:f t="shared" si="622"/>
      </x:c>
      <x:c r="AB134" s="110" t="str">
        <x:f t="shared" si="623"/>
      </x:c>
      <x:c r="AC134" s="110" t="str">
        <x:f t="shared" si="624"/>
      </x:c>
      <x:c r="AD134" s="110" t="str">
        <x:f t="shared" si="625"/>
      </x:c>
      <x:c r="AE134" s="110" t="str">
        <x:f t="shared" si="626"/>
      </x:c>
      <x:c r="AF134" s="110" t="str">
        <x:f t="shared" si="627"/>
      </x:c>
      <x:c r="AG134" s="110" t="str">
        <x:f t="shared" si="628"/>
      </x:c>
      <x:c r="AH134" s="110" t="str">
        <x:f t="shared" si="629"/>
      </x:c>
      <x:c r="AI134" s="110" t="str">
        <x:f t="shared" si="630"/>
      </x:c>
      <x:c r="AJ134" s="110" t="str">
        <x:f t="shared" si="631"/>
      </x:c>
      <x:c r="AK134" s="110" t="str">
        <x:f t="shared" si="632"/>
      </x:c>
      <x:c r="AL134" s="110" t="str">
        <x:f t="shared" si="633"/>
      </x:c>
      <x:c r="AM134" s="110" t="str">
        <x:f t="shared" si="634"/>
      </x:c>
      <x:c r="AN134" s="110" t="str">
        <x:f t="shared" si="635"/>
      </x:c>
      <x:c r="AO134" s="110" t="str">
        <x:f t="shared" si="636"/>
      </x:c>
      <x:c r="AP134" s="110" t="str">
        <x:f t="shared" si="637"/>
      </x:c>
      <x:c r="AQ134" s="110" t="str">
        <x:f t="shared" si="638"/>
      </x:c>
      <x:c r="AR134" s="110" t="str">
        <x:f t="shared" si="639"/>
      </x:c>
      <x:c r="AS134" s="110" t="str">
        <x:f t="shared" si="640"/>
      </x:c>
      <x:c r="AT134" s="110" t="str">
        <x:f t="shared" si="641"/>
      </x:c>
      <x:c r="AU134" s="110" t="str">
        <x:f t="shared" si="642"/>
      </x:c>
      <x:c r="AV134" s="110" t="str">
        <x:f t="shared" si="643"/>
      </x:c>
      <x:c r="AW134" s="110" t="str">
        <x:f t="shared" si="644"/>
      </x:c>
      <x:c r="AX134" s="110" t="str">
        <x:f t="shared" si="645"/>
      </x:c>
      <x:c r="AY134" s="110" t="str">
        <x:f t="shared" si="646"/>
      </x:c>
      <x:c r="AZ134" s="110" t="str">
        <x:f t="shared" si="647"/>
      </x:c>
      <x:c r="BA134" s="110" t="str">
        <x:f t="shared" si="648"/>
      </x:c>
      <x:c r="BB134" s="110" t="str">
        <x:f t="shared" si="649"/>
      </x:c>
      <x:c r="BC134" s="110" t="str">
        <x:f t="shared" si="650"/>
      </x:c>
      <x:c r="BD134" s="110" t="str">
        <x:f t="shared" si="651"/>
      </x:c>
      <x:c r="BE134" s="110" t="str">
        <x:f t="shared" si="652"/>
      </x:c>
      <x:c r="BF134" s="110" t="str">
        <x:f t="shared" si="653"/>
      </x:c>
      <x:c r="BG134" s="110" t="str">
        <x:f t="shared" si="654"/>
      </x:c>
      <x:c r="BH134" s="110" t="str">
        <x:f t="shared" si="655"/>
      </x:c>
      <x:c r="BI134" s="110" t="str">
        <x:f t="shared" si="656"/>
      </x:c>
      <x:c r="BJ134" s="110" t="str">
        <x:f t="shared" si="657"/>
      </x:c>
      <x:c r="BK134" s="110" t="str">
        <x:f t="shared" si="658"/>
      </x:c>
      <x:c r="BL134" s="110" t="str">
        <x:f t="shared" si="659"/>
      </x:c>
      <x:c r="BM134" s="110" t="str">
        <x:f t="shared" si="660"/>
      </x:c>
      <x:c r="BN134" s="110" t="str">
        <x:f t="shared" si="661"/>
      </x:c>
      <x:c r="BO134" s="110" t="str">
        <x:f t="shared" si="662"/>
      </x:c>
      <x:c r="BP134" s="110" t="str">
        <x:f t="shared" si="663"/>
      </x:c>
      <x:c r="BQ134" s="110" t="str">
        <x:f t="shared" si="664"/>
      </x:c>
      <x:c r="BR134" s="110" t="str">
        <x:f t="shared" si="665"/>
      </x:c>
      <x:c r="BS134" s="110" t="str">
        <x:f t="shared" si="666"/>
      </x:c>
      <x:c r="BT134" s="110" t="str">
        <x:f t="shared" si="667"/>
      </x:c>
      <x:c r="BU134" s="110" t="str">
        <x:f t="shared" si="668"/>
      </x:c>
      <x:c r="BV134" s="110" t="str">
        <x:f t="shared" si="669"/>
      </x:c>
      <x:c r="BW134" s="110" t="str">
        <x:f t="shared" si="670"/>
      </x:c>
      <x:c r="BX134" s="110" t="str">
        <x:f t="shared" si="671"/>
      </x:c>
      <x:c r="BY134" s="110" t="str">
        <x:f t="shared" si="672"/>
      </x:c>
      <x:c r="BZ134" s="110" t="str">
        <x:f t="shared" si="673"/>
      </x:c>
      <x:c r="CA134" s="110" t="str">
        <x:f t="shared" si="674"/>
      </x:c>
      <x:c r="CB134" s="110" t="str">
        <x:f t="shared" si="675"/>
      </x:c>
      <x:c r="CC134" s="110" t="str">
        <x:f t="shared" si="676"/>
      </x:c>
      <x:c r="CD134" s="110" t="str">
        <x:f t="shared" si="677"/>
      </x:c>
      <x:c r="CE134" s="110" t="str">
        <x:f t="shared" si="678"/>
      </x:c>
      <x:c r="CF134" s="110" t="str">
        <x:f t="shared" si="679"/>
      </x:c>
      <x:c r="CG134" s="110" t="str">
        <x:f t="shared" si="680"/>
      </x:c>
      <x:c r="CH134" s="110" t="str">
        <x:f t="shared" si="681"/>
      </x:c>
      <x:c r="CI134" s="110">
        <x:f t="shared" si="682"/>
        <x:v>19140.624999999996</x:v>
      </x:c>
      <x:c r="CJ134" s="110">
        <x:f t="shared" si="683"/>
        <x:v>19140.624999999996</x:v>
      </x:c>
      <x:c r="CK134" s="110">
        <x:f t="shared" si="684"/>
        <x:v>19140.624999999996</x:v>
      </x:c>
      <x:c r="CL134" s="110">
        <x:f t="shared" si="685"/>
        <x:v>19140.624999999996</x:v>
      </x:c>
      <x:c r="CM134" s="110">
        <x:f t="shared" si="686"/>
        <x:v>19140.624999999996</x:v>
      </x:c>
      <x:c r="CN134" s="110">
        <x:f t="shared" si="687"/>
        <x:v>19140.624999999996</x:v>
      </x:c>
      <x:c r="CO134" s="110">
        <x:f t="shared" si="688"/>
        <x:v>19140.624999999996</x:v>
      </x:c>
      <x:c r="CP134" s="110">
        <x:f t="shared" si="689"/>
        <x:v>19140.624999999996</x:v>
      </x:c>
      <x:c r="CQ134" s="110" t="str">
        <x:f t="shared" si="690"/>
      </x:c>
      <x:c r="CR134" s="110" t="str">
        <x:f t="shared" si="691"/>
      </x:c>
      <x:c r="CS134" s="110" t="str">
        <x:f t="shared" si="692"/>
      </x:c>
      <x:c r="CT134" s="110" t="str">
        <x:f t="shared" si="693"/>
      </x:c>
      <x:c r="CU134" s="110" t="str">
        <x:f t="shared" si="694"/>
      </x:c>
      <x:c r="CV134" s="110" t="str">
        <x:f t="shared" si="695"/>
      </x:c>
      <x:c r="CW134" s="110" t="str">
        <x:f t="shared" si="696"/>
      </x:c>
      <x:c r="CX134" s="110" t="str">
        <x:f t="shared" si="697"/>
      </x:c>
      <x:c r="CY134" s="110" t="str">
        <x:f t="shared" si="698"/>
      </x:c>
      <x:c r="CZ134" s="110" t="str">
        <x:f t="shared" si="699"/>
      </x:c>
      <x:c r="DA134" s="110" t="str">
        <x:f t="shared" si="700"/>
      </x:c>
      <x:c r="DB134" s="110" t="str">
        <x:f t="shared" si="701"/>
      </x:c>
      <x:c r="DC134" s="110" t="str">
        <x:f t="shared" si="702"/>
      </x:c>
      <x:c r="DD134" s="110" t="str">
        <x:f t="shared" si="703"/>
      </x:c>
      <x:c r="DE134" s="110" t="str">
        <x:f t="shared" si="704"/>
      </x:c>
      <x:c r="DF134" s="110" t="str">
        <x:f t="shared" si="705"/>
      </x:c>
      <x:c r="DG134" s="110" t="str">
        <x:f t="shared" si="706"/>
      </x:c>
      <x:c r="DH134" s="110" t="str">
        <x:f t="shared" si="707"/>
      </x:c>
      <x:c r="DI134" s="110" t="str">
        <x:f t="shared" si="708"/>
      </x:c>
      <x:c r="DJ134" s="110" t="str">
        <x:f t="shared" si="709"/>
      </x:c>
      <x:c r="DK134" s="110" t="str">
        <x:f t="shared" si="710"/>
      </x:c>
      <x:c r="DL134" s="110" t="str">
        <x:f t="shared" si="711"/>
      </x:c>
      <x:c r="DM134" s="110" t="str">
        <x:f t="shared" si="712"/>
      </x:c>
      <x:c r="DN134" s="110" t="str">
        <x:f t="shared" si="713"/>
      </x:c>
      <x:c r="DO134" s="110" t="str">
        <x:f t="shared" si="714"/>
      </x:c>
      <x:c r="DP134" s="110" t="str">
        <x:f t="shared" si="715"/>
      </x:c>
      <x:c r="DQ134" s="110" t="str">
        <x:f t="shared" si="716"/>
      </x:c>
      <x:c r="DR134" s="110" t="str">
        <x:f t="shared" si="717"/>
      </x:c>
      <x:c r="DS134" s="110" t="str">
        <x:f t="shared" si="718"/>
      </x:c>
      <x:c r="DT134" s="110" t="str">
        <x:f t="shared" si="719"/>
      </x:c>
      <x:c r="DU134" s="110" t="str">
        <x:f t="shared" si="720"/>
      </x:c>
      <x:c r="DV134" s="110" t="str">
        <x:f t="shared" si="721"/>
      </x:c>
      <x:c r="DW134" s="110" t="str">
        <x:f t="shared" si="722"/>
      </x:c>
      <x:c r="DX134" s="110" t="str">
        <x:f t="shared" si="723"/>
      </x:c>
      <x:c r="DY134" s="110" t="str">
        <x:f t="shared" si="724"/>
      </x:c>
      <x:c r="DZ134" s="110" t="str">
        <x:f t="shared" si="725"/>
      </x:c>
      <x:c r="EA134" s="110" t="str">
        <x:f t="shared" si="726"/>
      </x:c>
      <x:c r="EB134" s="110" t="str">
        <x:f t="shared" si="727"/>
      </x:c>
      <x:c r="EC134" s="110" t="str">
        <x:f t="shared" si="728"/>
      </x:c>
      <x:c r="ED134" s="110" t="str">
        <x:f t="shared" si="729"/>
      </x:c>
      <x:c r="EE134" s="110" t="str">
        <x:f t="shared" si="730"/>
      </x:c>
      <x:c r="EF134" s="110" t="str">
        <x:f t="shared" si="731"/>
      </x:c>
      <x:c r="EG134" s="110" t="str">
        <x:f t="shared" si="732"/>
      </x:c>
      <x:c r="EH134" s="110" t="str">
        <x:f t="shared" si="733"/>
      </x:c>
      <x:c r="EI134" s="110" t="str">
        <x:f t="shared" si="734"/>
      </x:c>
      <x:c r="EJ134" s="110" t="str">
        <x:f t="shared" si="735"/>
      </x:c>
      <x:c r="EK134" s="110" t="str">
        <x:f t="shared" si="736"/>
      </x:c>
      <x:c r="EL134" s="110" t="str">
        <x:f t="shared" si="737"/>
      </x:c>
      <x:c r="EM134" s="110" t="str">
        <x:f t="shared" si="738"/>
      </x:c>
      <x:c r="EN134" s="110" t="str">
        <x:f t="shared" si="739"/>
      </x:c>
      <x:c r="EO134" s="110" t="str">
        <x:f t="shared" si="740"/>
      </x:c>
      <x:c r="EP134" s="110" t="str">
        <x:f t="shared" si="741"/>
      </x:c>
      <x:c r="EQ134" s="110" t="str">
        <x:f t="shared" si="742"/>
      </x:c>
      <x:c r="ER134" s="110" t="str">
        <x:f t="shared" si="743"/>
      </x:c>
      <x:c r="ES134" s="110" t="str">
        <x:f t="shared" si="744"/>
      </x:c>
      <x:c r="ET134" s="110" t="str">
        <x:f t="shared" si="745"/>
      </x:c>
      <x:c r="EU134" s="110" t="str">
        <x:f t="shared" si="746"/>
      </x:c>
      <x:c r="EV134" s="110" t="str">
        <x:f t="shared" si="747"/>
      </x:c>
      <x:c r="EW134" s="110" t="str">
        <x:f t="shared" si="748"/>
      </x:c>
      <x:c r="EX134" s="110" t="str">
        <x:f t="shared" si="749"/>
      </x:c>
      <x:c r="EY134" s="110" t="str">
        <x:f t="shared" si="750"/>
      </x:c>
      <x:c r="EZ134" s="110" t="str">
        <x:f t="shared" si="751"/>
      </x:c>
      <x:c r="FA134" s="110" t="str">
        <x:f t="shared" ref="FA134:FA137" si="755">IF(AND(FA$7&gt;=FB134,FA$7&lt;=FC134),IFERROR($G134/FD134,0),"")</x:f>
      </x:c>
      <x:c r="FB134" t="n">
        <x:f>'07_Presupuesto'!J129-'14_Parametros'!$B$5+1</x:f>
        <x:v>80</x:v>
      </x:c>
      <x:c r="FC134" t="n">
        <x:f>'07_Presupuesto'!K129-'14_Parametros'!$B$5+1</x:f>
        <x:v>87</x:v>
      </x:c>
      <x:c r="FD134" t="n">
        <x:f t="shared" ref="FD134:FD137" si="756">FC134-FB134+1</x:f>
        <x:v>8</x:v>
      </x:c>
    </x:row>
    <x:row r="135" ht="21" customHeight="1">
      <x:c r="B135" t="str">
        <x:f>'07A_Ppto_Comparado'!K133</x:f>
        <x:v>C.4/j)</x:v>
      </x:c>
      <x:c r="C135" t="str">
        <x:f>'07A_Ppto_Comparado'!L133</x:f>
        <x:v>Sifones</x:v>
      </x:c>
      <x:c r="D135" t="str">
        <x:f>'07A_Ppto_Comparado'!M133</x:f>
        <x:v>UNI</x:v>
      </x:c>
      <x:c r="E135" s="90" t="n">
        <x:f>'07A_Ppto_Comparado'!N133</x:f>
        <x:v>3</x:v>
      </x:c>
      <x:c r="F135" s="90" t="n">
        <x:f>'07A_Ppto_Comparado'!O133</x:f>
        <x:v>23125</x:v>
      </x:c>
      <x:c r="G135" s="90" t="n">
        <x:f>'07A_Ppto_Comparado'!P133</x:f>
        <x:v>69375</x:v>
      </x:c>
      <x:c r="H135" s="90" t="str">
        <x:f t="shared" si="603"/>
      </x:c>
      <x:c r="I135" s="90" t="str">
        <x:f t="shared" si="604"/>
      </x:c>
      <x:c r="J135" s="90" t="str">
        <x:f t="shared" si="754"/>
      </x:c>
      <x:c r="K135" s="90" t="str">
        <x:f t="shared" si="606"/>
      </x:c>
      <x:c r="L135" s="90" t="str">
        <x:f t="shared" si="607"/>
      </x:c>
      <x:c r="M135" s="90" t="str">
        <x:f t="shared" si="608"/>
      </x:c>
      <x:c r="N135" s="90" t="str">
        <x:f t="shared" si="609"/>
      </x:c>
      <x:c r="O135" s="90" t="str">
        <x:f t="shared" si="610"/>
      </x:c>
      <x:c r="P135" s="90" t="str">
        <x:f t="shared" si="611"/>
      </x:c>
      <x:c r="Q135" s="90" t="str">
        <x:f t="shared" si="612"/>
      </x:c>
      <x:c r="R135" s="90" t="str">
        <x:f t="shared" si="613"/>
      </x:c>
      <x:c r="S135" s="90" t="str">
        <x:f t="shared" si="614"/>
      </x:c>
      <x:c r="T135" s="90" t="str">
        <x:f t="shared" si="615"/>
      </x:c>
      <x:c r="U135" s="90" t="str">
        <x:f t="shared" si="616"/>
      </x:c>
      <x:c r="V135" s="90" t="str">
        <x:f t="shared" si="617"/>
      </x:c>
      <x:c r="W135" s="90" t="str">
        <x:f t="shared" si="618"/>
      </x:c>
      <x:c r="X135" s="90" t="str">
        <x:f t="shared" si="619"/>
      </x:c>
      <x:c r="Y135" s="90" t="str">
        <x:f t="shared" si="620"/>
      </x:c>
      <x:c r="Z135" s="90" t="str">
        <x:f t="shared" si="621"/>
      </x:c>
      <x:c r="AA135" s="90" t="str">
        <x:f t="shared" si="622"/>
      </x:c>
      <x:c r="AB135" s="90" t="str">
        <x:f t="shared" si="623"/>
      </x:c>
      <x:c r="AC135" s="90" t="str">
        <x:f t="shared" si="624"/>
      </x:c>
      <x:c r="AD135" s="90" t="str">
        <x:f t="shared" si="625"/>
      </x:c>
      <x:c r="AE135" s="90" t="str">
        <x:f t="shared" si="626"/>
      </x:c>
      <x:c r="AF135" s="90" t="str">
        <x:f t="shared" si="627"/>
      </x:c>
      <x:c r="AG135" s="90" t="str">
        <x:f t="shared" si="628"/>
      </x:c>
      <x:c r="AH135" s="90" t="str">
        <x:f t="shared" si="629"/>
      </x:c>
      <x:c r="AI135" s="90" t="str">
        <x:f t="shared" si="630"/>
      </x:c>
      <x:c r="AJ135" s="90" t="str">
        <x:f t="shared" si="631"/>
      </x:c>
      <x:c r="AK135" s="90" t="str">
        <x:f t="shared" si="632"/>
      </x:c>
      <x:c r="AL135" s="90" t="str">
        <x:f t="shared" si="633"/>
      </x:c>
      <x:c r="AM135" s="90" t="str">
        <x:f t="shared" si="634"/>
      </x:c>
      <x:c r="AN135" s="90" t="str">
        <x:f t="shared" si="635"/>
      </x:c>
      <x:c r="AO135" s="90" t="str">
        <x:f t="shared" si="636"/>
      </x:c>
      <x:c r="AP135" s="90" t="str">
        <x:f t="shared" si="637"/>
      </x:c>
      <x:c r="AQ135" s="90" t="str">
        <x:f t="shared" si="638"/>
      </x:c>
      <x:c r="AR135" s="90" t="str">
        <x:f t="shared" si="639"/>
      </x:c>
      <x:c r="AS135" s="90" t="str">
        <x:f t="shared" si="640"/>
      </x:c>
      <x:c r="AT135" s="90" t="str">
        <x:f t="shared" si="641"/>
      </x:c>
      <x:c r="AU135" s="90" t="str">
        <x:f t="shared" si="642"/>
      </x:c>
      <x:c r="AV135" s="90" t="str">
        <x:f t="shared" si="643"/>
      </x:c>
      <x:c r="AW135" s="90" t="str">
        <x:f t="shared" si="644"/>
      </x:c>
      <x:c r="AX135" s="90" t="str">
        <x:f t="shared" si="645"/>
      </x:c>
      <x:c r="AY135" s="90" t="str">
        <x:f t="shared" si="646"/>
      </x:c>
      <x:c r="AZ135" s="90" t="str">
        <x:f t="shared" si="647"/>
      </x:c>
      <x:c r="BA135" s="90" t="str">
        <x:f t="shared" si="648"/>
      </x:c>
      <x:c r="BB135" s="90" t="str">
        <x:f t="shared" si="649"/>
      </x:c>
      <x:c r="BC135" s="90" t="str">
        <x:f t="shared" si="650"/>
      </x:c>
      <x:c r="BD135" s="90" t="str">
        <x:f t="shared" si="651"/>
      </x:c>
      <x:c r="BE135" s="90" t="str">
        <x:f t="shared" si="652"/>
      </x:c>
      <x:c r="BF135" s="90" t="str">
        <x:f t="shared" si="653"/>
      </x:c>
      <x:c r="BG135" s="90" t="str">
        <x:f t="shared" si="654"/>
      </x:c>
      <x:c r="BH135" s="90" t="str">
        <x:f t="shared" si="655"/>
      </x:c>
      <x:c r="BI135" s="90" t="str">
        <x:f t="shared" si="656"/>
      </x:c>
      <x:c r="BJ135" s="90" t="str">
        <x:f t="shared" si="657"/>
      </x:c>
      <x:c r="BK135" s="90" t="str">
        <x:f t="shared" si="658"/>
      </x:c>
      <x:c r="BL135" s="90" t="str">
        <x:f t="shared" si="659"/>
      </x:c>
      <x:c r="BM135" s="90" t="str">
        <x:f t="shared" si="660"/>
      </x:c>
      <x:c r="BN135" s="90" t="str">
        <x:f t="shared" si="661"/>
      </x:c>
      <x:c r="BO135" s="90" t="str">
        <x:f t="shared" si="662"/>
      </x:c>
      <x:c r="BP135" s="90" t="str">
        <x:f t="shared" si="663"/>
      </x:c>
      <x:c r="BQ135" s="90" t="str">
        <x:f t="shared" si="664"/>
      </x:c>
      <x:c r="BR135" s="90" t="str">
        <x:f t="shared" si="665"/>
      </x:c>
      <x:c r="BS135" s="90" t="str">
        <x:f t="shared" si="666"/>
      </x:c>
      <x:c r="BT135" s="90" t="str">
        <x:f t="shared" si="667"/>
      </x:c>
      <x:c r="BU135" s="90" t="str">
        <x:f t="shared" si="668"/>
      </x:c>
      <x:c r="BV135" s="90" t="str">
        <x:f t="shared" si="669"/>
      </x:c>
      <x:c r="BW135" s="90" t="str">
        <x:f t="shared" si="670"/>
      </x:c>
      <x:c r="BX135" s="90" t="str">
        <x:f t="shared" si="671"/>
      </x:c>
      <x:c r="BY135" s="90" t="str">
        <x:f t="shared" si="672"/>
      </x:c>
      <x:c r="BZ135" s="90" t="str">
        <x:f t="shared" si="673"/>
      </x:c>
      <x:c r="CA135" s="90" t="str">
        <x:f t="shared" si="674"/>
      </x:c>
      <x:c r="CB135" s="90" t="str">
        <x:f t="shared" si="675"/>
      </x:c>
      <x:c r="CC135" s="90" t="str">
        <x:f t="shared" si="676"/>
      </x:c>
      <x:c r="CD135" s="90" t="str">
        <x:f t="shared" si="677"/>
      </x:c>
      <x:c r="CE135" s="90" t="str">
        <x:f t="shared" si="678"/>
      </x:c>
      <x:c r="CF135" s="90" t="str">
        <x:f t="shared" si="679"/>
      </x:c>
      <x:c r="CG135" s="90" t="str">
        <x:f t="shared" si="680"/>
      </x:c>
      <x:c r="CH135" s="90" t="str">
        <x:f t="shared" si="681"/>
      </x:c>
      <x:c r="CI135" s="90">
        <x:f t="shared" si="682"/>
        <x:v>8671.875</x:v>
      </x:c>
      <x:c r="CJ135" s="90">
        <x:f t="shared" si="683"/>
        <x:v>8671.875</x:v>
      </x:c>
      <x:c r="CK135" s="90">
        <x:f t="shared" si="684"/>
        <x:v>8671.875</x:v>
      </x:c>
      <x:c r="CL135" s="90">
        <x:f t="shared" si="685"/>
        <x:v>8671.875</x:v>
      </x:c>
      <x:c r="CM135" s="90">
        <x:f t="shared" si="686"/>
        <x:v>8671.875</x:v>
      </x:c>
      <x:c r="CN135" s="90">
        <x:f t="shared" si="687"/>
        <x:v>8671.875</x:v>
      </x:c>
      <x:c r="CO135" s="90">
        <x:f t="shared" si="688"/>
        <x:v>8671.875</x:v>
      </x:c>
      <x:c r="CP135" s="90">
        <x:f t="shared" si="689"/>
        <x:v>8671.875</x:v>
      </x:c>
      <x:c r="CQ135" s="90" t="str">
        <x:f t="shared" si="690"/>
      </x:c>
      <x:c r="CR135" s="90" t="str">
        <x:f t="shared" si="691"/>
      </x:c>
      <x:c r="CS135" s="90" t="str">
        <x:f t="shared" si="692"/>
      </x:c>
      <x:c r="CT135" s="90" t="str">
        <x:f t="shared" si="693"/>
      </x:c>
      <x:c r="CU135" s="90" t="str">
        <x:f t="shared" si="694"/>
      </x:c>
      <x:c r="CV135" s="90" t="str">
        <x:f t="shared" si="695"/>
      </x:c>
      <x:c r="CW135" s="90" t="str">
        <x:f t="shared" si="696"/>
      </x:c>
      <x:c r="CX135" s="90" t="str">
        <x:f t="shared" si="697"/>
      </x:c>
      <x:c r="CY135" s="90" t="str">
        <x:f t="shared" si="698"/>
      </x:c>
      <x:c r="CZ135" s="90" t="str">
        <x:f t="shared" si="699"/>
      </x:c>
      <x:c r="DA135" s="90" t="str">
        <x:f t="shared" si="700"/>
      </x:c>
      <x:c r="DB135" s="90" t="str">
        <x:f t="shared" si="701"/>
      </x:c>
      <x:c r="DC135" s="90" t="str">
        <x:f t="shared" si="702"/>
      </x:c>
      <x:c r="DD135" s="90" t="str">
        <x:f t="shared" si="703"/>
      </x:c>
      <x:c r="DE135" s="90" t="str">
        <x:f t="shared" si="704"/>
      </x:c>
      <x:c r="DF135" s="90" t="str">
        <x:f t="shared" si="705"/>
      </x:c>
      <x:c r="DG135" s="90" t="str">
        <x:f t="shared" si="706"/>
      </x:c>
      <x:c r="DH135" s="90" t="str">
        <x:f t="shared" si="707"/>
      </x:c>
      <x:c r="DI135" s="90" t="str">
        <x:f t="shared" si="708"/>
      </x:c>
      <x:c r="DJ135" s="90" t="str">
        <x:f t="shared" si="709"/>
      </x:c>
      <x:c r="DK135" s="90" t="str">
        <x:f t="shared" si="710"/>
      </x:c>
      <x:c r="DL135" s="90" t="str">
        <x:f t="shared" si="711"/>
      </x:c>
      <x:c r="DM135" s="90" t="str">
        <x:f t="shared" si="712"/>
      </x:c>
      <x:c r="DN135" s="90" t="str">
        <x:f t="shared" si="713"/>
      </x:c>
      <x:c r="DO135" s="90" t="str">
        <x:f t="shared" si="714"/>
      </x:c>
      <x:c r="DP135" s="90" t="str">
        <x:f t="shared" si="715"/>
      </x:c>
      <x:c r="DQ135" s="90" t="str">
        <x:f t="shared" si="716"/>
      </x:c>
      <x:c r="DR135" s="90" t="str">
        <x:f t="shared" si="717"/>
      </x:c>
      <x:c r="DS135" s="90" t="str">
        <x:f t="shared" si="718"/>
      </x:c>
      <x:c r="DT135" s="90" t="str">
        <x:f t="shared" si="719"/>
      </x:c>
      <x:c r="DU135" s="90" t="str">
        <x:f t="shared" si="720"/>
      </x:c>
      <x:c r="DV135" s="90" t="str">
        <x:f t="shared" si="721"/>
      </x:c>
      <x:c r="DW135" s="90" t="str">
        <x:f t="shared" si="722"/>
      </x:c>
      <x:c r="DX135" s="90" t="str">
        <x:f t="shared" si="723"/>
      </x:c>
      <x:c r="DY135" s="90" t="str">
        <x:f t="shared" si="724"/>
      </x:c>
      <x:c r="DZ135" s="90" t="str">
        <x:f t="shared" si="725"/>
      </x:c>
      <x:c r="EA135" s="90" t="str">
        <x:f t="shared" si="726"/>
      </x:c>
      <x:c r="EB135" s="90" t="str">
        <x:f t="shared" si="727"/>
      </x:c>
      <x:c r="EC135" s="90" t="str">
        <x:f t="shared" si="728"/>
      </x:c>
      <x:c r="ED135" s="90" t="str">
        <x:f t="shared" si="729"/>
      </x:c>
      <x:c r="EE135" s="90" t="str">
        <x:f t="shared" si="730"/>
      </x:c>
      <x:c r="EF135" s="90" t="str">
        <x:f t="shared" si="731"/>
      </x:c>
      <x:c r="EG135" s="90" t="str">
        <x:f t="shared" si="732"/>
      </x:c>
      <x:c r="EH135" s="90" t="str">
        <x:f t="shared" si="733"/>
      </x:c>
      <x:c r="EI135" s="90" t="str">
        <x:f t="shared" si="734"/>
      </x:c>
      <x:c r="EJ135" s="90" t="str">
        <x:f t="shared" si="735"/>
      </x:c>
      <x:c r="EK135" s="90" t="str">
        <x:f t="shared" si="736"/>
      </x:c>
      <x:c r="EL135" s="90" t="str">
        <x:f t="shared" si="737"/>
      </x:c>
      <x:c r="EM135" s="90" t="str">
        <x:f t="shared" si="738"/>
      </x:c>
      <x:c r="EN135" s="90" t="str">
        <x:f t="shared" si="739"/>
      </x:c>
      <x:c r="EO135" s="90" t="str">
        <x:f t="shared" si="740"/>
      </x:c>
      <x:c r="EP135" s="90" t="str">
        <x:f t="shared" si="741"/>
      </x:c>
      <x:c r="EQ135" s="90" t="str">
        <x:f t="shared" si="742"/>
      </x:c>
      <x:c r="ER135" s="90" t="str">
        <x:f t="shared" si="743"/>
      </x:c>
      <x:c r="ES135" s="90" t="str">
        <x:f t="shared" si="744"/>
      </x:c>
      <x:c r="ET135" s="90" t="str">
        <x:f t="shared" si="745"/>
      </x:c>
      <x:c r="EU135" s="90" t="str">
        <x:f t="shared" si="746"/>
      </x:c>
      <x:c r="EV135" s="90" t="str">
        <x:f t="shared" si="747"/>
      </x:c>
      <x:c r="EW135" s="90" t="str">
        <x:f t="shared" si="748"/>
      </x:c>
      <x:c r="EX135" s="90" t="str">
        <x:f t="shared" si="749"/>
      </x:c>
      <x:c r="EY135" s="90" t="str">
        <x:f t="shared" si="750"/>
      </x:c>
      <x:c r="EZ135" s="90" t="str">
        <x:f t="shared" si="751"/>
      </x:c>
      <x:c r="FA135" s="90" t="str">
        <x:f t="shared" si="755"/>
      </x:c>
      <x:c r="FB135" t="n">
        <x:f>'07_Presupuesto'!J130-'14_Parametros'!$B$5+1</x:f>
        <x:v>80</x:v>
      </x:c>
      <x:c r="FC135" t="n">
        <x:f>'07_Presupuesto'!K130-'14_Parametros'!$B$5+1</x:f>
        <x:v>87</x:v>
      </x:c>
      <x:c r="FD135">
        <x:f t="shared" si="756"/>
        <x:v>8</x:v>
      </x:c>
    </x:row>
    <x:row r="136" ht="21" customHeight="1">
      <x:c r="B136" s="109" t="str">
        <x:f>'07A_Ppto_Comparado'!K134</x:f>
        <x:v>C.4/k)</x:v>
      </x:c>
      <x:c r="C136" s="109" t="str">
        <x:f>'07A_Ppto_Comparado'!L134</x:f>
        <x:v>Lavaplatos con Mueble</x:v>
      </x:c>
      <x:c r="D136" s="109" t="str">
        <x:f>'07A_Ppto_Comparado'!M134</x:f>
        <x:v>UNI</x:v>
      </x:c>
      <x:c r="E136" s="110" t="n">
        <x:f>'07A_Ppto_Comparado'!N134</x:f>
        <x:v>1</x:v>
      </x:c>
      <x:c r="F136" s="110" t="n">
        <x:f>'07A_Ppto_Comparado'!O134</x:f>
        <x:v>356249.99999999994</x:v>
      </x:c>
      <x:c r="G136" s="110" t="n">
        <x:f>'07A_Ppto_Comparado'!P134</x:f>
        <x:v>356249.99999999994</x:v>
      </x:c>
      <x:c r="H136" s="110" t="str">
        <x:f t="shared" si="603"/>
      </x:c>
      <x:c r="I136" s="110" t="str">
        <x:f t="shared" si="604"/>
      </x:c>
      <x:c r="J136" s="110" t="str">
        <x:f t="shared" si="754"/>
      </x:c>
      <x:c r="K136" s="110" t="str">
        <x:f t="shared" si="606"/>
      </x:c>
      <x:c r="L136" s="110" t="str">
        <x:f t="shared" si="607"/>
      </x:c>
      <x:c r="M136" s="110" t="str">
        <x:f t="shared" si="608"/>
      </x:c>
      <x:c r="N136" s="110" t="str">
        <x:f t="shared" si="609"/>
      </x:c>
      <x:c r="O136" s="110" t="str">
        <x:f t="shared" si="610"/>
      </x:c>
      <x:c r="P136" s="110" t="str">
        <x:f t="shared" si="611"/>
      </x:c>
      <x:c r="Q136" s="110" t="str">
        <x:f t="shared" si="612"/>
      </x:c>
      <x:c r="R136" s="110" t="str">
        <x:f t="shared" si="613"/>
      </x:c>
      <x:c r="S136" s="110" t="str">
        <x:f t="shared" si="614"/>
      </x:c>
      <x:c r="T136" s="110" t="str">
        <x:f t="shared" si="615"/>
      </x:c>
      <x:c r="U136" s="110" t="str">
        <x:f t="shared" si="616"/>
      </x:c>
      <x:c r="V136" s="110" t="str">
        <x:f t="shared" si="617"/>
      </x:c>
      <x:c r="W136" s="110" t="str">
        <x:f t="shared" si="618"/>
      </x:c>
      <x:c r="X136" s="110" t="str">
        <x:f t="shared" si="619"/>
      </x:c>
      <x:c r="Y136" s="110" t="str">
        <x:f t="shared" si="620"/>
      </x:c>
      <x:c r="Z136" s="110" t="str">
        <x:f t="shared" si="621"/>
      </x:c>
      <x:c r="AA136" s="110" t="str">
        <x:f t="shared" si="622"/>
      </x:c>
      <x:c r="AB136" s="110" t="str">
        <x:f t="shared" si="623"/>
      </x:c>
      <x:c r="AC136" s="110" t="str">
        <x:f t="shared" si="624"/>
      </x:c>
      <x:c r="AD136" s="110" t="str">
        <x:f t="shared" si="625"/>
      </x:c>
      <x:c r="AE136" s="110" t="str">
        <x:f t="shared" si="626"/>
      </x:c>
      <x:c r="AF136" s="110" t="str">
        <x:f t="shared" si="627"/>
      </x:c>
      <x:c r="AG136" s="110" t="str">
        <x:f t="shared" si="628"/>
      </x:c>
      <x:c r="AH136" s="110" t="str">
        <x:f t="shared" si="629"/>
      </x:c>
      <x:c r="AI136" s="110" t="str">
        <x:f t="shared" si="630"/>
      </x:c>
      <x:c r="AJ136" s="110" t="str">
        <x:f t="shared" si="631"/>
      </x:c>
      <x:c r="AK136" s="110" t="str">
        <x:f t="shared" si="632"/>
      </x:c>
      <x:c r="AL136" s="110" t="str">
        <x:f t="shared" si="633"/>
      </x:c>
      <x:c r="AM136" s="110" t="str">
        <x:f t="shared" si="634"/>
      </x:c>
      <x:c r="AN136" s="110" t="str">
        <x:f t="shared" si="635"/>
      </x:c>
      <x:c r="AO136" s="110" t="str">
        <x:f t="shared" si="636"/>
      </x:c>
      <x:c r="AP136" s="110" t="str">
        <x:f t="shared" si="637"/>
      </x:c>
      <x:c r="AQ136" s="110" t="str">
        <x:f t="shared" si="638"/>
      </x:c>
      <x:c r="AR136" s="110" t="str">
        <x:f t="shared" si="639"/>
      </x:c>
      <x:c r="AS136" s="110" t="str">
        <x:f t="shared" si="640"/>
      </x:c>
      <x:c r="AT136" s="110" t="str">
        <x:f t="shared" si="641"/>
      </x:c>
      <x:c r="AU136" s="110" t="str">
        <x:f t="shared" si="642"/>
      </x:c>
      <x:c r="AV136" s="110" t="str">
        <x:f t="shared" si="643"/>
      </x:c>
      <x:c r="AW136" s="110" t="str">
        <x:f t="shared" si="644"/>
      </x:c>
      <x:c r="AX136" s="110" t="str">
        <x:f t="shared" si="645"/>
      </x:c>
      <x:c r="AY136" s="110" t="str">
        <x:f t="shared" si="646"/>
      </x:c>
      <x:c r="AZ136" s="110" t="str">
        <x:f t="shared" si="647"/>
      </x:c>
      <x:c r="BA136" s="110" t="str">
        <x:f t="shared" si="648"/>
      </x:c>
      <x:c r="BB136" s="110" t="str">
        <x:f t="shared" si="649"/>
      </x:c>
      <x:c r="BC136" s="110" t="str">
        <x:f t="shared" si="650"/>
      </x:c>
      <x:c r="BD136" s="110" t="str">
        <x:f t="shared" si="651"/>
      </x:c>
      <x:c r="BE136" s="110" t="str">
        <x:f t="shared" si="652"/>
      </x:c>
      <x:c r="BF136" s="110" t="str">
        <x:f t="shared" si="653"/>
      </x:c>
      <x:c r="BG136" s="110" t="str">
        <x:f t="shared" si="654"/>
      </x:c>
      <x:c r="BH136" s="110" t="str">
        <x:f t="shared" si="655"/>
      </x:c>
      <x:c r="BI136" s="110" t="str">
        <x:f t="shared" si="656"/>
      </x:c>
      <x:c r="BJ136" s="110" t="str">
        <x:f t="shared" si="657"/>
      </x:c>
      <x:c r="BK136" s="110" t="str">
        <x:f t="shared" si="658"/>
      </x:c>
      <x:c r="BL136" s="110" t="str">
        <x:f t="shared" si="659"/>
      </x:c>
      <x:c r="BM136" s="110" t="str">
        <x:f t="shared" si="660"/>
      </x:c>
      <x:c r="BN136" s="110" t="str">
        <x:f t="shared" si="661"/>
      </x:c>
      <x:c r="BO136" s="110" t="str">
        <x:f t="shared" si="662"/>
      </x:c>
      <x:c r="BP136" s="110" t="str">
        <x:f t="shared" si="663"/>
      </x:c>
      <x:c r="BQ136" s="110" t="str">
        <x:f t="shared" si="664"/>
      </x:c>
      <x:c r="BR136" s="110" t="str">
        <x:f t="shared" si="665"/>
      </x:c>
      <x:c r="BS136" s="110" t="str">
        <x:f t="shared" si="666"/>
      </x:c>
      <x:c r="BT136" s="110" t="str">
        <x:f t="shared" si="667"/>
      </x:c>
      <x:c r="BU136" s="110" t="str">
        <x:f t="shared" si="668"/>
      </x:c>
      <x:c r="BV136" s="110" t="str">
        <x:f t="shared" si="669"/>
      </x:c>
      <x:c r="BW136" s="110" t="str">
        <x:f t="shared" si="670"/>
      </x:c>
      <x:c r="BX136" s="110" t="str">
        <x:f t="shared" si="671"/>
      </x:c>
      <x:c r="BY136" s="110" t="str">
        <x:f t="shared" si="672"/>
      </x:c>
      <x:c r="BZ136" s="110" t="str">
        <x:f t="shared" si="673"/>
      </x:c>
      <x:c r="CA136" s="110" t="str">
        <x:f t="shared" si="674"/>
      </x:c>
      <x:c r="CB136" s="110" t="str">
        <x:f t="shared" si="675"/>
      </x:c>
      <x:c r="CC136" s="110" t="str">
        <x:f t="shared" si="676"/>
      </x:c>
      <x:c r="CD136" s="110" t="str">
        <x:f t="shared" si="677"/>
      </x:c>
      <x:c r="CE136" s="110" t="str">
        <x:f t="shared" si="678"/>
      </x:c>
      <x:c r="CF136" s="110" t="str">
        <x:f t="shared" si="679"/>
      </x:c>
      <x:c r="CG136" s="110" t="str">
        <x:f t="shared" si="680"/>
      </x:c>
      <x:c r="CH136" s="110" t="str">
        <x:f t="shared" si="681"/>
      </x:c>
      <x:c r="CI136" s="110">
        <x:f t="shared" si="682"/>
        <x:v>44531.249999999993</x:v>
      </x:c>
      <x:c r="CJ136" s="110">
        <x:f t="shared" si="683"/>
        <x:v>44531.249999999993</x:v>
      </x:c>
      <x:c r="CK136" s="110">
        <x:f t="shared" si="684"/>
        <x:v>44531.249999999993</x:v>
      </x:c>
      <x:c r="CL136" s="110">
        <x:f t="shared" si="685"/>
        <x:v>44531.249999999993</x:v>
      </x:c>
      <x:c r="CM136" s="110">
        <x:f t="shared" si="686"/>
        <x:v>44531.249999999993</x:v>
      </x:c>
      <x:c r="CN136" s="110">
        <x:f t="shared" si="687"/>
        <x:v>44531.249999999993</x:v>
      </x:c>
      <x:c r="CO136" s="110">
        <x:f t="shared" si="688"/>
        <x:v>44531.249999999993</x:v>
      </x:c>
      <x:c r="CP136" s="110">
        <x:f t="shared" si="689"/>
        <x:v>44531.249999999993</x:v>
      </x:c>
      <x:c r="CQ136" s="110" t="str">
        <x:f t="shared" si="690"/>
      </x:c>
      <x:c r="CR136" s="110" t="str">
        <x:f t="shared" si="691"/>
      </x:c>
      <x:c r="CS136" s="110" t="str">
        <x:f t="shared" si="692"/>
      </x:c>
      <x:c r="CT136" s="110" t="str">
        <x:f t="shared" si="693"/>
      </x:c>
      <x:c r="CU136" s="110" t="str">
        <x:f t="shared" si="694"/>
      </x:c>
      <x:c r="CV136" s="110" t="str">
        <x:f t="shared" si="695"/>
      </x:c>
      <x:c r="CW136" s="110" t="str">
        <x:f t="shared" si="696"/>
      </x:c>
      <x:c r="CX136" s="110" t="str">
        <x:f t="shared" si="697"/>
      </x:c>
      <x:c r="CY136" s="110" t="str">
        <x:f t="shared" si="698"/>
      </x:c>
      <x:c r="CZ136" s="110" t="str">
        <x:f t="shared" si="699"/>
      </x:c>
      <x:c r="DA136" s="110" t="str">
        <x:f t="shared" si="700"/>
      </x:c>
      <x:c r="DB136" s="110" t="str">
        <x:f t="shared" si="701"/>
      </x:c>
      <x:c r="DC136" s="110" t="str">
        <x:f t="shared" si="702"/>
      </x:c>
      <x:c r="DD136" s="110" t="str">
        <x:f t="shared" si="703"/>
      </x:c>
      <x:c r="DE136" s="110" t="str">
        <x:f t="shared" si="704"/>
      </x:c>
      <x:c r="DF136" s="110" t="str">
        <x:f t="shared" si="705"/>
      </x:c>
      <x:c r="DG136" s="110" t="str">
        <x:f t="shared" si="706"/>
      </x:c>
      <x:c r="DH136" s="110" t="str">
        <x:f t="shared" si="707"/>
      </x:c>
      <x:c r="DI136" s="110" t="str">
        <x:f t="shared" si="708"/>
      </x:c>
      <x:c r="DJ136" s="110" t="str">
        <x:f t="shared" si="709"/>
      </x:c>
      <x:c r="DK136" s="110" t="str">
        <x:f t="shared" si="710"/>
      </x:c>
      <x:c r="DL136" s="110" t="str">
        <x:f t="shared" si="711"/>
      </x:c>
      <x:c r="DM136" s="110" t="str">
        <x:f t="shared" si="712"/>
      </x:c>
      <x:c r="DN136" s="110" t="str">
        <x:f t="shared" si="713"/>
      </x:c>
      <x:c r="DO136" s="110" t="str">
        <x:f t="shared" si="714"/>
      </x:c>
      <x:c r="DP136" s="110" t="str">
        <x:f t="shared" si="715"/>
      </x:c>
      <x:c r="DQ136" s="110" t="str">
        <x:f t="shared" si="716"/>
      </x:c>
      <x:c r="DR136" s="110" t="str">
        <x:f t="shared" si="717"/>
      </x:c>
      <x:c r="DS136" s="110" t="str">
        <x:f t="shared" si="718"/>
      </x:c>
      <x:c r="DT136" s="110" t="str">
        <x:f t="shared" si="719"/>
      </x:c>
      <x:c r="DU136" s="110" t="str">
        <x:f t="shared" si="720"/>
      </x:c>
      <x:c r="DV136" s="110" t="str">
        <x:f t="shared" si="721"/>
      </x:c>
      <x:c r="DW136" s="110" t="str">
        <x:f t="shared" si="722"/>
      </x:c>
      <x:c r="DX136" s="110" t="str">
        <x:f t="shared" si="723"/>
      </x:c>
      <x:c r="DY136" s="110" t="str">
        <x:f t="shared" si="724"/>
      </x:c>
      <x:c r="DZ136" s="110" t="str">
        <x:f t="shared" si="725"/>
      </x:c>
      <x:c r="EA136" s="110" t="str">
        <x:f t="shared" si="726"/>
      </x:c>
      <x:c r="EB136" s="110" t="str">
        <x:f t="shared" si="727"/>
      </x:c>
      <x:c r="EC136" s="110" t="str">
        <x:f t="shared" si="728"/>
      </x:c>
      <x:c r="ED136" s="110" t="str">
        <x:f t="shared" si="729"/>
      </x:c>
      <x:c r="EE136" s="110" t="str">
        <x:f t="shared" si="730"/>
      </x:c>
      <x:c r="EF136" s="110" t="str">
        <x:f t="shared" si="731"/>
      </x:c>
      <x:c r="EG136" s="110" t="str">
        <x:f t="shared" si="732"/>
      </x:c>
      <x:c r="EH136" s="110" t="str">
        <x:f t="shared" si="733"/>
      </x:c>
      <x:c r="EI136" s="110" t="str">
        <x:f t="shared" si="734"/>
      </x:c>
      <x:c r="EJ136" s="110" t="str">
        <x:f t="shared" si="735"/>
      </x:c>
      <x:c r="EK136" s="110" t="str">
        <x:f t="shared" si="736"/>
      </x:c>
      <x:c r="EL136" s="110" t="str">
        <x:f t="shared" si="737"/>
      </x:c>
      <x:c r="EM136" s="110" t="str">
        <x:f t="shared" si="738"/>
      </x:c>
      <x:c r="EN136" s="110" t="str">
        <x:f t="shared" si="739"/>
      </x:c>
      <x:c r="EO136" s="110" t="str">
        <x:f t="shared" si="740"/>
      </x:c>
      <x:c r="EP136" s="110" t="str">
        <x:f t="shared" si="741"/>
      </x:c>
      <x:c r="EQ136" s="110" t="str">
        <x:f t="shared" si="742"/>
      </x:c>
      <x:c r="ER136" s="110" t="str">
        <x:f t="shared" si="743"/>
      </x:c>
      <x:c r="ES136" s="110" t="str">
        <x:f t="shared" si="744"/>
      </x:c>
      <x:c r="ET136" s="110" t="str">
        <x:f t="shared" si="745"/>
      </x:c>
      <x:c r="EU136" s="110" t="str">
        <x:f t="shared" si="746"/>
      </x:c>
      <x:c r="EV136" s="110" t="str">
        <x:f t="shared" si="747"/>
      </x:c>
      <x:c r="EW136" s="110" t="str">
        <x:f t="shared" si="748"/>
      </x:c>
      <x:c r="EX136" s="110" t="str">
        <x:f t="shared" si="749"/>
      </x:c>
      <x:c r="EY136" s="110" t="str">
        <x:f t="shared" si="750"/>
      </x:c>
      <x:c r="EZ136" s="110" t="str">
        <x:f t="shared" si="751"/>
      </x:c>
      <x:c r="FA136" s="110" t="str">
        <x:f t="shared" si="755"/>
      </x:c>
      <x:c r="FB136" t="n">
        <x:f>'07_Presupuesto'!J131-'14_Parametros'!$B$5+1</x:f>
        <x:v>80</x:v>
      </x:c>
      <x:c r="FC136" t="n">
        <x:f>'07_Presupuesto'!K131-'14_Parametros'!$B$5+1</x:f>
        <x:v>87</x:v>
      </x:c>
      <x:c r="FD136">
        <x:f t="shared" si="756"/>
        <x:v>8</x:v>
      </x:c>
    </x:row>
    <x:row r="137" ht="21" customHeight="1">
      <x:c r="B137" t="str">
        <x:f>'07A_Ppto_Comparado'!K135</x:f>
        <x:v>C.4/l)</x:v>
      </x:c>
      <x:c r="C137" t="str">
        <x:f>'07A_Ppto_Comparado'!L135</x:f>
        <x:v>Llave lavaplatos</x:v>
      </x:c>
      <x:c r="D137" t="str">
        <x:f>'07A_Ppto_Comparado'!M135</x:f>
        <x:v>UNI</x:v>
      </x:c>
      <x:c r="E137" s="90" t="n">
        <x:f>'07A_Ppto_Comparado'!N135</x:f>
        <x:v>1</x:v>
      </x:c>
      <x:c r="F137" s="90" t="n">
        <x:f>'07A_Ppto_Comparado'!O135</x:f>
        <x:v>60000</x:v>
      </x:c>
      <x:c r="G137" s="90" t="n">
        <x:f>'07A_Ppto_Comparado'!P135</x:f>
        <x:v>60000</x:v>
      </x:c>
      <x:c r="H137" s="90" t="str">
        <x:f t="shared" si="603"/>
      </x:c>
      <x:c r="I137" s="90" t="str">
        <x:f t="shared" si="604"/>
      </x:c>
      <x:c r="J137" s="90" t="str">
        <x:f t="shared" si="754"/>
      </x:c>
      <x:c r="K137" s="90" t="str">
        <x:f t="shared" si="606"/>
      </x:c>
      <x:c r="L137" s="90" t="str">
        <x:f t="shared" si="607"/>
      </x:c>
      <x:c r="M137" s="90" t="str">
        <x:f t="shared" si="608"/>
      </x:c>
      <x:c r="N137" s="90" t="str">
        <x:f t="shared" si="609"/>
      </x:c>
      <x:c r="O137" s="90" t="str">
        <x:f t="shared" si="610"/>
      </x:c>
      <x:c r="P137" s="90" t="str">
        <x:f t="shared" si="611"/>
      </x:c>
      <x:c r="Q137" s="90" t="str">
        <x:f t="shared" si="612"/>
      </x:c>
      <x:c r="R137" s="90" t="str">
        <x:f t="shared" si="613"/>
      </x:c>
      <x:c r="S137" s="90" t="str">
        <x:f t="shared" si="614"/>
      </x:c>
      <x:c r="T137" s="90" t="str">
        <x:f t="shared" si="615"/>
      </x:c>
      <x:c r="U137" s="90" t="str">
        <x:f t="shared" si="616"/>
      </x:c>
      <x:c r="V137" s="90" t="str">
        <x:f t="shared" si="617"/>
      </x:c>
      <x:c r="W137" s="90" t="str">
        <x:f t="shared" si="618"/>
      </x:c>
      <x:c r="X137" s="90" t="str">
        <x:f t="shared" si="619"/>
      </x:c>
      <x:c r="Y137" s="90" t="str">
        <x:f t="shared" si="620"/>
      </x:c>
      <x:c r="Z137" s="90" t="str">
        <x:f t="shared" si="621"/>
      </x:c>
      <x:c r="AA137" s="90" t="str">
        <x:f t="shared" si="622"/>
      </x:c>
      <x:c r="AB137" s="90" t="str">
        <x:f t="shared" si="623"/>
      </x:c>
      <x:c r="AC137" s="90" t="str">
        <x:f t="shared" si="624"/>
      </x:c>
      <x:c r="AD137" s="90" t="str">
        <x:f t="shared" si="625"/>
      </x:c>
      <x:c r="AE137" s="90" t="str">
        <x:f t="shared" si="626"/>
      </x:c>
      <x:c r="AF137" s="90" t="str">
        <x:f t="shared" si="627"/>
      </x:c>
      <x:c r="AG137" s="90" t="str">
        <x:f t="shared" si="628"/>
      </x:c>
      <x:c r="AH137" s="90" t="str">
        <x:f t="shared" si="629"/>
      </x:c>
      <x:c r="AI137" s="90" t="str">
        <x:f t="shared" si="630"/>
      </x:c>
      <x:c r="AJ137" s="90" t="str">
        <x:f t="shared" si="631"/>
      </x:c>
      <x:c r="AK137" s="90" t="str">
        <x:f t="shared" si="632"/>
      </x:c>
      <x:c r="AL137" s="90" t="str">
        <x:f t="shared" si="633"/>
      </x:c>
      <x:c r="AM137" s="90" t="str">
        <x:f t="shared" si="634"/>
      </x:c>
      <x:c r="AN137" s="90" t="str">
        <x:f t="shared" si="635"/>
      </x:c>
      <x:c r="AO137" s="90" t="str">
        <x:f t="shared" si="636"/>
      </x:c>
      <x:c r="AP137" s="90" t="str">
        <x:f t="shared" si="637"/>
      </x:c>
      <x:c r="AQ137" s="90" t="str">
        <x:f t="shared" si="638"/>
      </x:c>
      <x:c r="AR137" s="90" t="str">
        <x:f t="shared" si="639"/>
      </x:c>
      <x:c r="AS137" s="90" t="str">
        <x:f t="shared" si="640"/>
      </x:c>
      <x:c r="AT137" s="90" t="str">
        <x:f t="shared" si="641"/>
      </x:c>
      <x:c r="AU137" s="90" t="str">
        <x:f t="shared" si="642"/>
      </x:c>
      <x:c r="AV137" s="90" t="str">
        <x:f t="shared" si="643"/>
      </x:c>
      <x:c r="AW137" s="90" t="str">
        <x:f t="shared" si="644"/>
      </x:c>
      <x:c r="AX137" s="90" t="str">
        <x:f t="shared" si="645"/>
      </x:c>
      <x:c r="AY137" s="90" t="str">
        <x:f t="shared" si="646"/>
      </x:c>
      <x:c r="AZ137" s="90" t="str">
        <x:f t="shared" si="647"/>
      </x:c>
      <x:c r="BA137" s="90" t="str">
        <x:f t="shared" si="648"/>
      </x:c>
      <x:c r="BB137" s="90" t="str">
        <x:f t="shared" si="649"/>
      </x:c>
      <x:c r="BC137" s="90" t="str">
        <x:f t="shared" si="650"/>
      </x:c>
      <x:c r="BD137" s="90" t="str">
        <x:f t="shared" si="651"/>
      </x:c>
      <x:c r="BE137" s="90" t="str">
        <x:f t="shared" si="652"/>
      </x:c>
      <x:c r="BF137" s="90" t="str">
        <x:f t="shared" si="653"/>
      </x:c>
      <x:c r="BG137" s="90" t="str">
        <x:f t="shared" si="654"/>
      </x:c>
      <x:c r="BH137" s="90" t="str">
        <x:f t="shared" si="655"/>
      </x:c>
      <x:c r="BI137" s="90" t="str">
        <x:f t="shared" si="656"/>
      </x:c>
      <x:c r="BJ137" s="90" t="str">
        <x:f t="shared" si="657"/>
      </x:c>
      <x:c r="BK137" s="90" t="str">
        <x:f t="shared" si="658"/>
      </x:c>
      <x:c r="BL137" s="90" t="str">
        <x:f t="shared" si="659"/>
      </x:c>
      <x:c r="BM137" s="90" t="str">
        <x:f t="shared" si="660"/>
      </x:c>
      <x:c r="BN137" s="90" t="str">
        <x:f t="shared" si="661"/>
      </x:c>
      <x:c r="BO137" s="90" t="str">
        <x:f t="shared" si="662"/>
      </x:c>
      <x:c r="BP137" s="90" t="str">
        <x:f t="shared" si="663"/>
      </x:c>
      <x:c r="BQ137" s="90" t="str">
        <x:f t="shared" si="664"/>
      </x:c>
      <x:c r="BR137" s="90" t="str">
        <x:f t="shared" si="665"/>
      </x:c>
      <x:c r="BS137" s="90" t="str">
        <x:f t="shared" si="666"/>
      </x:c>
      <x:c r="BT137" s="90" t="str">
        <x:f t="shared" si="667"/>
      </x:c>
      <x:c r="BU137" s="90" t="str">
        <x:f t="shared" si="668"/>
      </x:c>
      <x:c r="BV137" s="90" t="str">
        <x:f t="shared" si="669"/>
      </x:c>
      <x:c r="BW137" s="90" t="str">
        <x:f t="shared" si="670"/>
      </x:c>
      <x:c r="BX137" s="90" t="str">
        <x:f t="shared" si="671"/>
      </x:c>
      <x:c r="BY137" s="90" t="str">
        <x:f t="shared" si="672"/>
      </x:c>
      <x:c r="BZ137" s="90" t="str">
        <x:f t="shared" si="673"/>
      </x:c>
      <x:c r="CA137" s="90" t="str">
        <x:f t="shared" si="674"/>
      </x:c>
      <x:c r="CB137" s="90" t="str">
        <x:f t="shared" si="675"/>
      </x:c>
      <x:c r="CC137" s="90" t="str">
        <x:f t="shared" si="676"/>
      </x:c>
      <x:c r="CD137" s="90" t="str">
        <x:f t="shared" si="677"/>
      </x:c>
      <x:c r="CE137" s="90" t="str">
        <x:f t="shared" si="678"/>
      </x:c>
      <x:c r="CF137" s="90" t="str">
        <x:f t="shared" si="679"/>
      </x:c>
      <x:c r="CG137" s="90" t="str">
        <x:f t="shared" si="680"/>
      </x:c>
      <x:c r="CH137" s="90" t="str">
        <x:f t="shared" si="681"/>
      </x:c>
      <x:c r="CI137" s="90">
        <x:f t="shared" si="682"/>
        <x:v>7500</x:v>
      </x:c>
      <x:c r="CJ137" s="90">
        <x:f t="shared" si="683"/>
        <x:v>7500</x:v>
      </x:c>
      <x:c r="CK137" s="90">
        <x:f t="shared" si="684"/>
        <x:v>7500</x:v>
      </x:c>
      <x:c r="CL137" s="90">
        <x:f t="shared" si="685"/>
        <x:v>7500</x:v>
      </x:c>
      <x:c r="CM137" s="90">
        <x:f t="shared" si="686"/>
        <x:v>7500</x:v>
      </x:c>
      <x:c r="CN137" s="90">
        <x:f t="shared" si="687"/>
        <x:v>7500</x:v>
      </x:c>
      <x:c r="CO137" s="90">
        <x:f t="shared" si="688"/>
        <x:v>7500</x:v>
      </x:c>
      <x:c r="CP137" s="90">
        <x:f t="shared" si="689"/>
        <x:v>7500</x:v>
      </x:c>
      <x:c r="CQ137" s="90" t="str">
        <x:f t="shared" si="690"/>
      </x:c>
      <x:c r="CR137" s="90" t="str">
        <x:f t="shared" si="691"/>
      </x:c>
      <x:c r="CS137" s="90" t="str">
        <x:f t="shared" si="692"/>
      </x:c>
      <x:c r="CT137" s="90" t="str">
        <x:f t="shared" si="693"/>
      </x:c>
      <x:c r="CU137" s="90" t="str">
        <x:f t="shared" si="694"/>
      </x:c>
      <x:c r="CV137" s="90" t="str">
        <x:f t="shared" si="695"/>
      </x:c>
      <x:c r="CW137" s="90" t="str">
        <x:f t="shared" si="696"/>
      </x:c>
      <x:c r="CX137" s="90" t="str">
        <x:f t="shared" si="697"/>
      </x:c>
      <x:c r="CY137" s="90" t="str">
        <x:f t="shared" si="698"/>
      </x:c>
      <x:c r="CZ137" s="90" t="str">
        <x:f t="shared" si="699"/>
      </x:c>
      <x:c r="DA137" s="90" t="str">
        <x:f t="shared" si="700"/>
      </x:c>
      <x:c r="DB137" s="90" t="str">
        <x:f t="shared" si="701"/>
      </x:c>
      <x:c r="DC137" s="90" t="str">
        <x:f t="shared" si="702"/>
      </x:c>
      <x:c r="DD137" s="90" t="str">
        <x:f t="shared" si="703"/>
      </x:c>
      <x:c r="DE137" s="90" t="str">
        <x:f t="shared" si="704"/>
      </x:c>
      <x:c r="DF137" s="90" t="str">
        <x:f t="shared" si="705"/>
      </x:c>
      <x:c r="DG137" s="90" t="str">
        <x:f t="shared" si="706"/>
      </x:c>
      <x:c r="DH137" s="90" t="str">
        <x:f t="shared" si="707"/>
      </x:c>
      <x:c r="DI137" s="90" t="str">
        <x:f t="shared" si="708"/>
      </x:c>
      <x:c r="DJ137" s="90" t="str">
        <x:f t="shared" si="709"/>
      </x:c>
      <x:c r="DK137" s="90" t="str">
        <x:f t="shared" si="710"/>
      </x:c>
      <x:c r="DL137" s="90" t="str">
        <x:f t="shared" si="711"/>
      </x:c>
      <x:c r="DM137" s="90" t="str">
        <x:f t="shared" si="712"/>
      </x:c>
      <x:c r="DN137" s="90" t="str">
        <x:f t="shared" si="713"/>
      </x:c>
      <x:c r="DO137" s="90" t="str">
        <x:f t="shared" si="714"/>
      </x:c>
      <x:c r="DP137" s="90" t="str">
        <x:f t="shared" si="715"/>
      </x:c>
      <x:c r="DQ137" s="90" t="str">
        <x:f t="shared" si="716"/>
      </x:c>
      <x:c r="DR137" s="90" t="str">
        <x:f t="shared" si="717"/>
      </x:c>
      <x:c r="DS137" s="90" t="str">
        <x:f t="shared" si="718"/>
      </x:c>
      <x:c r="DT137" s="90" t="str">
        <x:f t="shared" si="719"/>
      </x:c>
      <x:c r="DU137" s="90" t="str">
        <x:f t="shared" si="720"/>
      </x:c>
      <x:c r="DV137" s="90" t="str">
        <x:f t="shared" si="721"/>
      </x:c>
      <x:c r="DW137" s="90" t="str">
        <x:f t="shared" si="722"/>
      </x:c>
      <x:c r="DX137" s="90" t="str">
        <x:f t="shared" si="723"/>
      </x:c>
      <x:c r="DY137" s="90" t="str">
        <x:f t="shared" si="724"/>
      </x:c>
      <x:c r="DZ137" s="90" t="str">
        <x:f t="shared" si="725"/>
      </x:c>
      <x:c r="EA137" s="90" t="str">
        <x:f t="shared" si="726"/>
      </x:c>
      <x:c r="EB137" s="90" t="str">
        <x:f t="shared" si="727"/>
      </x:c>
      <x:c r="EC137" s="90" t="str">
        <x:f t="shared" si="728"/>
      </x:c>
      <x:c r="ED137" s="90" t="str">
        <x:f t="shared" si="729"/>
      </x:c>
      <x:c r="EE137" s="90" t="str">
        <x:f t="shared" si="730"/>
      </x:c>
      <x:c r="EF137" s="90" t="str">
        <x:f t="shared" si="731"/>
      </x:c>
      <x:c r="EG137" s="90" t="str">
        <x:f t="shared" si="732"/>
      </x:c>
      <x:c r="EH137" s="90" t="str">
        <x:f t="shared" si="733"/>
      </x:c>
      <x:c r="EI137" s="90" t="str">
        <x:f t="shared" si="734"/>
      </x:c>
      <x:c r="EJ137" s="90" t="str">
        <x:f t="shared" si="735"/>
      </x:c>
      <x:c r="EK137" s="90" t="str">
        <x:f t="shared" si="736"/>
      </x:c>
      <x:c r="EL137" s="90" t="str">
        <x:f t="shared" si="737"/>
      </x:c>
      <x:c r="EM137" s="90" t="str">
        <x:f t="shared" si="738"/>
      </x:c>
      <x:c r="EN137" s="90" t="str">
        <x:f t="shared" si="739"/>
      </x:c>
      <x:c r="EO137" s="90" t="str">
        <x:f t="shared" si="740"/>
      </x:c>
      <x:c r="EP137" s="90" t="str">
        <x:f t="shared" si="741"/>
      </x:c>
      <x:c r="EQ137" s="90" t="str">
        <x:f t="shared" si="742"/>
      </x:c>
      <x:c r="ER137" s="90" t="str">
        <x:f t="shared" si="743"/>
      </x:c>
      <x:c r="ES137" s="90" t="str">
        <x:f t="shared" si="744"/>
      </x:c>
      <x:c r="ET137" s="90" t="str">
        <x:f t="shared" si="745"/>
      </x:c>
      <x:c r="EU137" s="90" t="str">
        <x:f t="shared" si="746"/>
      </x:c>
      <x:c r="EV137" s="90" t="str">
        <x:f t="shared" si="747"/>
      </x:c>
      <x:c r="EW137" s="90" t="str">
        <x:f t="shared" si="748"/>
      </x:c>
      <x:c r="EX137" s="90" t="str">
        <x:f t="shared" si="749"/>
      </x:c>
      <x:c r="EY137" s="90" t="str">
        <x:f t="shared" si="750"/>
      </x:c>
      <x:c r="EZ137" s="90" t="str">
        <x:f t="shared" si="751"/>
      </x:c>
      <x:c r="FA137" s="90" t="str">
        <x:f t="shared" si="755"/>
      </x:c>
      <x:c r="FB137" t="n">
        <x:f>'07_Presupuesto'!J132-'14_Parametros'!$B$5+1</x:f>
        <x:v>80</x:v>
      </x:c>
      <x:c r="FC137" t="n">
        <x:f>'07_Presupuesto'!K132-'14_Parametros'!$B$5+1</x:f>
        <x:v>87</x:v>
      </x:c>
      <x:c r="FD137">
        <x:f t="shared" si="756"/>
        <x:v>8</x:v>
      </x:c>
    </x:row>
    <x:row r="138" ht="22.950000762939453" customHeight="1">
      <x:c r="B138" s="107" t="s">
        <x:v>383</x:v>
      </x:c>
      <x:c r="C138" s="107"/>
      <x:c r="D138" s="107"/>
      <x:c r="E138" s="107"/>
      <x:c r="F138" s="107"/>
      <x:c r="G138" s="107"/>
      <x:c r="H138" s="107"/>
      <x:c r="I138" s="107"/>
      <x:c r="J138" s="107" t="str">
        <x:f t="shared" si="754"/>
      </x:c>
      <x:c r="K138" s="107"/>
      <x:c r="L138" s="107"/>
      <x:c r="M138" s="107"/>
      <x:c r="N138" s="107"/>
      <x:c r="O138" s="107"/>
      <x:c r="P138" s="107"/>
      <x:c r="Q138" s="107"/>
      <x:c r="R138" s="107"/>
      <x:c r="S138" s="107"/>
      <x:c r="T138" s="107"/>
      <x:c r="U138" s="107"/>
      <x:c r="V138" s="107"/>
      <x:c r="W138" s="107"/>
      <x:c r="X138" s="107"/>
      <x:c r="Y138" s="107"/>
      <x:c r="Z138" s="107"/>
      <x:c r="AA138" s="107"/>
      <x:c r="AB138" s="107"/>
      <x:c r="AC138" s="107"/>
      <x:c r="AD138" s="107"/>
      <x:c r="AE138" s="107"/>
      <x:c r="AF138" s="107"/>
      <x:c r="AG138" s="107"/>
      <x:c r="AH138" s="107"/>
      <x:c r="AI138" s="107"/>
      <x:c r="AJ138" s="107"/>
      <x:c r="AK138" s="107"/>
      <x:c r="AL138" s="107"/>
      <x:c r="AM138" s="107"/>
      <x:c r="AN138" s="107"/>
      <x:c r="AO138" s="107"/>
      <x:c r="AP138" s="107"/>
      <x:c r="AQ138" s="107"/>
      <x:c r="AR138" s="107"/>
      <x:c r="AS138" s="107"/>
      <x:c r="AT138" s="107"/>
      <x:c r="AU138" s="107"/>
      <x:c r="AV138" s="107"/>
      <x:c r="AW138" s="107"/>
      <x:c r="AX138" s="107"/>
      <x:c r="AY138" s="107"/>
      <x:c r="AZ138" s="107"/>
      <x:c r="BA138" s="107"/>
      <x:c r="BB138" s="107"/>
      <x:c r="BC138" s="107"/>
      <x:c r="BD138" s="107"/>
      <x:c r="BE138" s="107"/>
      <x:c r="BF138" s="107"/>
      <x:c r="BG138" s="107"/>
      <x:c r="BH138" s="107"/>
      <x:c r="BI138" s="107"/>
      <x:c r="BJ138" s="107"/>
      <x:c r="BK138" s="107"/>
      <x:c r="BL138" s="107"/>
      <x:c r="BM138" s="107"/>
      <x:c r="BN138" s="107"/>
      <x:c r="BO138" s="107"/>
      <x:c r="BP138" s="107"/>
      <x:c r="BQ138" s="107"/>
      <x:c r="BR138" s="107"/>
      <x:c r="BS138" s="107"/>
      <x:c r="BT138" s="107"/>
      <x:c r="BU138" s="107"/>
      <x:c r="BV138" s="107"/>
      <x:c r="BW138" s="107"/>
      <x:c r="BX138" s="107"/>
      <x:c r="BY138" s="107"/>
      <x:c r="BZ138" s="107"/>
      <x:c r="CA138" s="107"/>
      <x:c r="CB138" s="107"/>
      <x:c r="CC138" s="107"/>
      <x:c r="CD138" s="107"/>
      <x:c r="CE138" s="107"/>
      <x:c r="CF138" s="107"/>
      <x:c r="CG138" s="107"/>
      <x:c r="CH138" s="107"/>
      <x:c r="CI138" s="107"/>
      <x:c r="CJ138" s="107"/>
      <x:c r="CK138" s="107"/>
      <x:c r="CL138" s="107"/>
      <x:c r="CM138" s="107"/>
      <x:c r="CN138" s="107"/>
      <x:c r="CO138" s="107"/>
      <x:c r="CP138" s="107"/>
      <x:c r="CQ138" s="107"/>
      <x:c r="CR138" s="107"/>
      <x:c r="CS138" s="107"/>
      <x:c r="CT138" s="107"/>
      <x:c r="CU138" s="107"/>
      <x:c r="CV138" s="107"/>
      <x:c r="CW138" s="107"/>
      <x:c r="CX138" s="107"/>
      <x:c r="CY138" s="107"/>
      <x:c r="CZ138" s="107"/>
      <x:c r="DA138" s="107"/>
      <x:c r="DB138" s="107"/>
      <x:c r="DC138" s="107"/>
      <x:c r="DD138" s="107"/>
      <x:c r="DE138" s="107"/>
      <x:c r="DF138" s="107"/>
      <x:c r="DG138" s="107"/>
      <x:c r="DH138" s="107"/>
      <x:c r="DI138" s="107"/>
      <x:c r="DJ138" s="107"/>
      <x:c r="DK138" s="107"/>
      <x:c r="DL138" s="107"/>
      <x:c r="DM138" s="107"/>
      <x:c r="DN138" s="107"/>
      <x:c r="DO138" s="107"/>
      <x:c r="DP138" s="107"/>
      <x:c r="DQ138" s="107"/>
      <x:c r="DR138" s="107"/>
      <x:c r="DS138" s="107"/>
      <x:c r="DT138" s="107"/>
      <x:c r="DU138" s="107"/>
      <x:c r="DV138" s="107"/>
      <x:c r="DW138" s="107"/>
      <x:c r="DX138" s="107"/>
      <x:c r="DY138" s="107"/>
      <x:c r="DZ138" s="107"/>
      <x:c r="EA138" s="107"/>
      <x:c r="EB138" s="107"/>
      <x:c r="EC138" s="107"/>
      <x:c r="ED138" s="107"/>
      <x:c r="EE138" s="107"/>
      <x:c r="EF138" s="107"/>
      <x:c r="EG138" s="107"/>
      <x:c r="EH138" s="107"/>
      <x:c r="EI138" s="107"/>
      <x:c r="EJ138" s="107"/>
      <x:c r="EK138" s="107"/>
      <x:c r="EL138" s="107"/>
      <x:c r="EM138" s="107"/>
      <x:c r="EN138" s="107"/>
      <x:c r="EO138" s="107"/>
      <x:c r="EP138" s="107"/>
      <x:c r="EQ138" s="107"/>
      <x:c r="ER138" s="107"/>
      <x:c r="ES138" s="107"/>
      <x:c r="ET138" s="107"/>
      <x:c r="EU138" s="107"/>
      <x:c r="EV138" s="107"/>
      <x:c r="EW138" s="107"/>
      <x:c r="EX138" s="107"/>
      <x:c r="EY138" s="107"/>
      <x:c r="EZ138" s="107"/>
      <x:c r="FA138" s="107"/>
    </x:row>
    <x:row r="139" ht="21" customHeight="1">
      <x:c r="B139" s="109" t="str">
        <x:f>'07A_Ppto_Comparado'!K136</x:f>
        <x:v>D.1</x:v>
      </x:c>
      <x:c r="C139" s="109" t="str">
        <x:f>'07A_Ppto_Comparado'!L136</x:f>
        <x:v>CIERRE PERIMETRAL</x:v>
      </x:c>
      <x:c r="D139" s="109" t="str">
        <x:f>'07A_Ppto_Comparado'!M136</x:f>
        <x:v>ML</x:v>
      </x:c>
      <x:c r="E139" s="110" t="n">
        <x:f>'07A_Ppto_Comparado'!N136</x:f>
        <x:v>84</x:v>
      </x:c>
      <x:c r="F139" s="110" t="n">
        <x:f>'07A_Ppto_Comparado'!O136</x:f>
        <x:v>85000</x:v>
      </x:c>
      <x:c r="G139" s="110" t="n">
        <x:f>'07A_Ppto_Comparado'!P136</x:f>
        <x:v>7140000</x:v>
      </x:c>
      <x:c r="H139" s="110" t="str">
        <x:f>IF(AND(H$7&gt;=FB139,H$7&lt;=FC139),IFERROR($G139/FD139,0),"")</x:f>
      </x:c>
      <x:c r="I139" s="110" t="str">
        <x:f>IF(AND(I$7&gt;=FB139,I$7&lt;=FC139),IFERROR($G139/FD139,0),"")</x:f>
      </x:c>
      <x:c r="J139" s="110" t="str">
        <x:f t="shared" si="754"/>
      </x:c>
      <x:c r="K139" s="110" t="str">
        <x:f>IF(AND(K$7&gt;=FB139,K$7&lt;=FC139),IFERROR($G139/FD139,0),"")</x:f>
      </x:c>
      <x:c r="L139" s="110" t="str">
        <x:f>IF(AND(L$7&gt;=FB139,L$7&lt;=FC139),IFERROR($G139/FD139,0),"")</x:f>
      </x:c>
      <x:c r="M139" s="110" t="str">
        <x:f>IF(AND(M$7&gt;=FB139,M$7&lt;=FC139),IFERROR($G139/FD139,0),"")</x:f>
      </x:c>
      <x:c r="N139" s="110" t="str">
        <x:f>IF(AND(N$7&gt;=FB139,N$7&lt;=FC139),IFERROR($G139/FD139,0),"")</x:f>
      </x:c>
      <x:c r="O139" s="110" t="str">
        <x:f>IF(AND(O$7&gt;=FB139,O$7&lt;=FC139),IFERROR($G139/FD139,0),"")</x:f>
      </x:c>
      <x:c r="P139" s="110" t="str">
        <x:f>IF(AND(P$7&gt;=FB139,P$7&lt;=FC139),IFERROR($G139/FD139,0),"")</x:f>
      </x:c>
      <x:c r="Q139" s="110" t="str">
        <x:f>IF(AND(Q$7&gt;=FB139,Q$7&lt;=FC139),IFERROR($G139/FD139,0),"")</x:f>
      </x:c>
      <x:c r="R139" s="110" t="str">
        <x:f>IF(AND(R$7&gt;=FB139,R$7&lt;=FC139),IFERROR($G139/FD139,0),"")</x:f>
      </x:c>
      <x:c r="S139" s="110" t="str">
        <x:f>IF(AND(S$7&gt;=FB139,S$7&lt;=FC139),IFERROR($G139/FD139,0),"")</x:f>
      </x:c>
      <x:c r="T139" s="110" t="str">
        <x:f>IF(AND(T$7&gt;=FB139,T$7&lt;=FC139),IFERROR($G139/FD139,0),"")</x:f>
      </x:c>
      <x:c r="U139" s="110" t="str">
        <x:f>IF(AND(U$7&gt;=FB139,U$7&lt;=FC139),IFERROR($G139/FD139,0),"")</x:f>
      </x:c>
      <x:c r="V139" s="110" t="str">
        <x:f>IF(AND(V$7&gt;=FB139,V$7&lt;=FC139),IFERROR($G139/FD139,0),"")</x:f>
      </x:c>
      <x:c r="W139" s="110" t="str">
        <x:f>IF(AND(W$7&gt;=FB139,W$7&lt;=FC139),IFERROR($G139/FD139,0),"")</x:f>
      </x:c>
      <x:c r="X139" s="110" t="str">
        <x:f>IF(AND(X$7&gt;=FB139,X$7&lt;=FC139),IFERROR($G139/FD139,0),"")</x:f>
      </x:c>
      <x:c r="Y139" s="110" t="str">
        <x:f>IF(AND(Y$7&gt;=FB139,Y$7&lt;=FC139),IFERROR($G139/FD139,0),"")</x:f>
      </x:c>
      <x:c r="Z139" s="110" t="str">
        <x:f>IF(AND(Z$7&gt;=FB139,Z$7&lt;=FC139),IFERROR($G139/FD139,0),"")</x:f>
      </x:c>
      <x:c r="AA139" s="110" t="str">
        <x:f>IF(AND(AA$7&gt;=FB139,AA$7&lt;=FC139),IFERROR($G139/FD139,0),"")</x:f>
      </x:c>
      <x:c r="AB139" s="110" t="str">
        <x:f>IF(AND(AB$7&gt;=FB139,AB$7&lt;=FC139),IFERROR($G139/FD139,0),"")</x:f>
      </x:c>
      <x:c r="AC139" s="110" t="str">
        <x:f>IF(AND(AC$7&gt;=FB139,AC$7&lt;=FC139),IFERROR($G139/FD139,0),"")</x:f>
      </x:c>
      <x:c r="AD139" s="110" t="str">
        <x:f>IF(AND(AD$7&gt;=FB139,AD$7&lt;=FC139),IFERROR($G139/FD139,0),"")</x:f>
      </x:c>
      <x:c r="AE139" s="110" t="str">
        <x:f>IF(AND(AE$7&gt;=FB139,AE$7&lt;=FC139),IFERROR($G139/FD139,0),"")</x:f>
      </x:c>
      <x:c r="AF139" s="110" t="str">
        <x:f>IF(AND(AF$7&gt;=FB139,AF$7&lt;=FC139),IFERROR($G139/FD139,0),"")</x:f>
      </x:c>
      <x:c r="AG139" s="110" t="str">
        <x:f>IF(AND(AG$7&gt;=FB139,AG$7&lt;=FC139),IFERROR($G139/FD139,0),"")</x:f>
      </x:c>
      <x:c r="AH139" s="110" t="str">
        <x:f>IF(AND(AH$7&gt;=FB139,AH$7&lt;=FC139),IFERROR($G139/FD139,0),"")</x:f>
      </x:c>
      <x:c r="AI139" s="110" t="str">
        <x:f>IF(AND(AI$7&gt;=FB139,AI$7&lt;=FC139),IFERROR($G139/FD139,0),"")</x:f>
      </x:c>
      <x:c r="AJ139" s="110" t="str">
        <x:f>IF(AND(AJ$7&gt;=FB139,AJ$7&lt;=FC139),IFERROR($G139/FD139,0),"")</x:f>
      </x:c>
      <x:c r="AK139" s="110" t="str">
        <x:f>IF(AND(AK$7&gt;=FB139,AK$7&lt;=FC139),IFERROR($G139/FD139,0),"")</x:f>
      </x:c>
      <x:c r="AL139" s="110" t="str">
        <x:f>IF(AND(AL$7&gt;=FB139,AL$7&lt;=FC139),IFERROR($G139/FD139,0),"")</x:f>
      </x:c>
      <x:c r="AM139" s="110" t="str">
        <x:f>IF(AND(AM$7&gt;=FB139,AM$7&lt;=FC139),IFERROR($G139/FD139,0),"")</x:f>
      </x:c>
      <x:c r="AN139" s="110" t="str">
        <x:f>IF(AND(AN$7&gt;=FB139,AN$7&lt;=FC139),IFERROR($G139/FD139,0),"")</x:f>
      </x:c>
      <x:c r="AO139" s="110" t="str">
        <x:f>IF(AND(AO$7&gt;=FB139,AO$7&lt;=FC139),IFERROR($G139/FD139,0),"")</x:f>
      </x:c>
      <x:c r="AP139" s="110" t="str">
        <x:f>IF(AND(AP$7&gt;=FB139,AP$7&lt;=FC139),IFERROR($G139/FD139,0),"")</x:f>
      </x:c>
      <x:c r="AQ139" s="110" t="str">
        <x:f>IF(AND(AQ$7&gt;=FB139,AQ$7&lt;=FC139),IFERROR($G139/FD139,0),"")</x:f>
      </x:c>
      <x:c r="AR139" s="110" t="str">
        <x:f>IF(AND(AR$7&gt;=FB139,AR$7&lt;=FC139),IFERROR($G139/FD139,0),"")</x:f>
      </x:c>
      <x:c r="AS139" s="110" t="str">
        <x:f>IF(AND(AS$7&gt;=FB139,AS$7&lt;=FC139),IFERROR($G139/FD139,0),"")</x:f>
      </x:c>
      <x:c r="AT139" s="110" t="str">
        <x:f>IF(AND(AT$7&gt;=FB139,AT$7&lt;=FC139),IFERROR($G139/FD139,0),"")</x:f>
      </x:c>
      <x:c r="AU139" s="110" t="str">
        <x:f>IF(AND(AU$7&gt;=FB139,AU$7&lt;=FC139),IFERROR($G139/FD139,0),"")</x:f>
      </x:c>
      <x:c r="AV139" s="110" t="str">
        <x:f>IF(AND(AV$7&gt;=FB139,AV$7&lt;=FC139),IFERROR($G139/FD139,0),"")</x:f>
      </x:c>
      <x:c r="AW139" s="110" t="str">
        <x:f>IF(AND(AW$7&gt;=FB139,AW$7&lt;=FC139),IFERROR($G139/FD139,0),"")</x:f>
      </x:c>
      <x:c r="AX139" s="110" t="str">
        <x:f>IF(AND(AX$7&gt;=FB139,AX$7&lt;=FC139),IFERROR($G139/FD139,0),"")</x:f>
      </x:c>
      <x:c r="AY139" s="110" t="str">
        <x:f>IF(AND(AY$7&gt;=FB139,AY$7&lt;=FC139),IFERROR($G139/FD139,0),"")</x:f>
      </x:c>
      <x:c r="AZ139" s="110" t="str">
        <x:f>IF(AND(AZ$7&gt;=FB139,AZ$7&lt;=FC139),IFERROR($G139/FD139,0),"")</x:f>
      </x:c>
      <x:c r="BA139" s="110" t="str">
        <x:f>IF(AND(BA$7&gt;=FB139,BA$7&lt;=FC139),IFERROR($G139/FD139,0),"")</x:f>
      </x:c>
      <x:c r="BB139" s="110" t="str">
        <x:f>IF(AND(BB$7&gt;=FB139,BB$7&lt;=FC139),IFERROR($G139/FD139,0),"")</x:f>
      </x:c>
      <x:c r="BC139" s="110" t="str">
        <x:f>IF(AND(BC$7&gt;=FB139,BC$7&lt;=FC139),IFERROR($G139/FD139,0),"")</x:f>
      </x:c>
      <x:c r="BD139" s="110" t="str">
        <x:f>IF(AND(BD$7&gt;=FB139,BD$7&lt;=FC139),IFERROR($G139/FD139,0),"")</x:f>
      </x:c>
      <x:c r="BE139" s="110" t="str">
        <x:f>IF(AND(BE$7&gt;=FB139,BE$7&lt;=FC139),IFERROR($G139/FD139,0),"")</x:f>
      </x:c>
      <x:c r="BF139" s="110" t="str">
        <x:f>IF(AND(BF$7&gt;=FB139,BF$7&lt;=FC139),IFERROR($G139/FD139,0),"")</x:f>
      </x:c>
      <x:c r="BG139" s="110" t="str">
        <x:f>IF(AND(BG$7&gt;=FB139,BG$7&lt;=FC139),IFERROR($G139/FD139,0),"")</x:f>
      </x:c>
      <x:c r="BH139" s="110" t="str">
        <x:f>IF(AND(BH$7&gt;=FB139,BH$7&lt;=FC139),IFERROR($G139/FD139,0),"")</x:f>
      </x:c>
      <x:c r="BI139" s="110" t="str">
        <x:f>IF(AND(BI$7&gt;=FB139,BI$7&lt;=FC139),IFERROR($G139/FD139,0),"")</x:f>
      </x:c>
      <x:c r="BJ139" s="110" t="str">
        <x:f>IF(AND(BJ$7&gt;=FB139,BJ$7&lt;=FC139),IFERROR($G139/FD139,0),"")</x:f>
      </x:c>
      <x:c r="BK139" s="110" t="str">
        <x:f>IF(AND(BK$7&gt;=FB139,BK$7&lt;=FC139),IFERROR($G139/FD139,0),"")</x:f>
      </x:c>
      <x:c r="BL139" s="110" t="str">
        <x:f>IF(AND(BL$7&gt;=FB139,BL$7&lt;=FC139),IFERROR($G139/FD139,0),"")</x:f>
      </x:c>
      <x:c r="BM139" s="110" t="str">
        <x:f>IF(AND(BM$7&gt;=FB139,BM$7&lt;=FC139),IFERROR($G139/FD139,0),"")</x:f>
      </x:c>
      <x:c r="BN139" s="110" t="str">
        <x:f>IF(AND(BN$7&gt;=FB139,BN$7&lt;=FC139),IFERROR($G139/FD139,0),"")</x:f>
      </x:c>
      <x:c r="BO139" s="110" t="str">
        <x:f>IF(AND(BO$7&gt;=FB139,BO$7&lt;=FC139),IFERROR($G139/FD139,0),"")</x:f>
      </x:c>
      <x:c r="BP139" s="110" t="str">
        <x:f>IF(AND(BP$7&gt;=FB139,BP$7&lt;=FC139),IFERROR($G139/FD139,0),"")</x:f>
      </x:c>
      <x:c r="BQ139" s="110" t="str">
        <x:f>IF(AND(BQ$7&gt;=FB139,BQ$7&lt;=FC139),IFERROR($G139/FD139,0),"")</x:f>
      </x:c>
      <x:c r="BR139" s="110" t="str">
        <x:f>IF(AND(BR$7&gt;=FB139,BR$7&lt;=FC139),IFERROR($G139/FD139,0),"")</x:f>
      </x:c>
      <x:c r="BS139" s="110" t="str">
        <x:f>IF(AND(BS$7&gt;=FB139,BS$7&lt;=FC139),IFERROR($G139/FD139,0),"")</x:f>
      </x:c>
      <x:c r="BT139" s="110" t="str">
        <x:f>IF(AND(BT$7&gt;=FB139,BT$7&lt;=FC139),IFERROR($G139/FD139,0),"")</x:f>
      </x:c>
      <x:c r="BU139" s="110" t="str">
        <x:f>IF(AND(BU$7&gt;=FB139,BU$7&lt;=FC139),IFERROR($G139/FD139,0),"")</x:f>
      </x:c>
      <x:c r="BV139" s="110" t="str">
        <x:f>IF(AND(BV$7&gt;=FB139,BV$7&lt;=FC139),IFERROR($G139/FD139,0),"")</x:f>
      </x:c>
      <x:c r="BW139" s="110" t="str">
        <x:f>IF(AND(BW$7&gt;=FB139,BW$7&lt;=FC139),IFERROR($G139/FD139,0),"")</x:f>
      </x:c>
      <x:c r="BX139" s="110" t="str">
        <x:f>IF(AND(BX$7&gt;=FB139,BX$7&lt;=FC139),IFERROR($G139/FD139,0),"")</x:f>
      </x:c>
      <x:c r="BY139" s="110" t="str">
        <x:f>IF(AND(BY$7&gt;=FB139,BY$7&lt;=FC139),IFERROR($G139/FD139,0),"")</x:f>
      </x:c>
      <x:c r="BZ139" s="110" t="str">
        <x:f>IF(AND(BZ$7&gt;=FB139,BZ$7&lt;=FC139),IFERROR($G139/FD139,0),"")</x:f>
      </x:c>
      <x:c r="CA139" s="110" t="str">
        <x:f>IF(AND(CA$7&gt;=FB139,CA$7&lt;=FC139),IFERROR($G139/FD139,0),"")</x:f>
      </x:c>
      <x:c r="CB139" s="110" t="str">
        <x:f>IF(AND(CB$7&gt;=FB139,CB$7&lt;=FC139),IFERROR($G139/FD139,0),"")</x:f>
      </x:c>
      <x:c r="CC139" s="110" t="str">
        <x:f>IF(AND(CC$7&gt;=FB139,CC$7&lt;=FC139),IFERROR($G139/FD139,0),"")</x:f>
      </x:c>
      <x:c r="CD139" s="110" t="str">
        <x:f>IF(AND(CD$7&gt;=FB139,CD$7&lt;=FC139),IFERROR($G139/FD139,0),"")</x:f>
      </x:c>
      <x:c r="CE139" s="110" t="str">
        <x:f>IF(AND(CE$7&gt;=FB139,CE$7&lt;=FC139),IFERROR($G139/FD139,0),"")</x:f>
      </x:c>
      <x:c r="CF139" s="110" t="str">
        <x:f>IF(AND(CF$7&gt;=FB139,CF$7&lt;=FC139),IFERROR($G139/FD139,0),"")</x:f>
      </x:c>
      <x:c r="CG139" s="110" t="str">
        <x:f>IF(AND(CG$7&gt;=FB139,CG$7&lt;=FC139),IFERROR($G139/FD139,0),"")</x:f>
      </x:c>
      <x:c r="CH139" s="110" t="str">
        <x:f>IF(AND(CH$7&gt;=FB139,CH$7&lt;=FC139),IFERROR($G139/FD139,0),"")</x:f>
      </x:c>
      <x:c r="CI139" s="110" t="str">
        <x:f>IF(AND(CI$7&gt;=FB139,CI$7&lt;=FC139),IFERROR($G139/FD139,0),"")</x:f>
      </x:c>
      <x:c r="CJ139" s="110" t="str">
        <x:f>IF(AND(CJ$7&gt;=FB139,CJ$7&lt;=FC139),IFERROR($G139/FD139,0),"")</x:f>
      </x:c>
      <x:c r="CK139" s="110" t="n">
        <x:f>IF(AND(CK$7&gt;=FB139,CK$7&lt;=FC139),IFERROR($G139/FD139,0),"")</x:f>
        <x:v>446250</x:v>
      </x:c>
      <x:c r="CL139" s="110" t="n">
        <x:f>IF(AND(CL$7&gt;=FB139,CL$7&lt;=FC139),IFERROR($G139/FD139,0),"")</x:f>
        <x:v>446250</x:v>
      </x:c>
      <x:c r="CM139" s="110" t="n">
        <x:f>IF(AND(CM$7&gt;=FB139,CM$7&lt;=FC139),IFERROR($G139/FD139,0),"")</x:f>
        <x:v>446250</x:v>
      </x:c>
      <x:c r="CN139" s="110" t="n">
        <x:f>IF(AND(CN$7&gt;=FB139,CN$7&lt;=FC139),IFERROR($G139/FD139,0),"")</x:f>
        <x:v>446250</x:v>
      </x:c>
      <x:c r="CO139" s="110" t="n">
        <x:f>IF(AND(CO$7&gt;=FB139,CO$7&lt;=FC139),IFERROR($G139/FD139,0),"")</x:f>
        <x:v>446250</x:v>
      </x:c>
      <x:c r="CP139" s="110" t="n">
        <x:f>IF(AND(CP$7&gt;=FB139,CP$7&lt;=FC139),IFERROR($G139/FD139,0),"")</x:f>
        <x:v>446250</x:v>
      </x:c>
      <x:c r="CQ139" s="110" t="n">
        <x:f>IF(AND(CQ$7&gt;=FB139,CQ$7&lt;=FC139),IFERROR($G139/FD139,0),"")</x:f>
        <x:v>446250</x:v>
      </x:c>
      <x:c r="CR139" s="110" t="n">
        <x:f>IF(AND(CR$7&gt;=FB139,CR$7&lt;=FC139),IFERROR($G139/FD139,0),"")</x:f>
        <x:v>446250</x:v>
      </x:c>
      <x:c r="CS139" s="110" t="n">
        <x:f>IF(AND(CS$7&gt;=FB139,CS$7&lt;=FC139),IFERROR($G139/FD139,0),"")</x:f>
        <x:v>446250</x:v>
      </x:c>
      <x:c r="CT139" s="110" t="n">
        <x:f>IF(AND(CT$7&gt;=FB139,CT$7&lt;=FC139),IFERROR($G139/FD139,0),"")</x:f>
        <x:v>446250</x:v>
      </x:c>
      <x:c r="CU139" s="110" t="n">
        <x:f>IF(AND(CU$7&gt;=FB139,CU$7&lt;=FC139),IFERROR($G139/FD139,0),"")</x:f>
        <x:v>446250</x:v>
      </x:c>
      <x:c r="CV139" s="110" t="n">
        <x:f>IF(AND(CV$7&gt;=FB139,CV$7&lt;=FC139),IFERROR($G139/FD139,0),"")</x:f>
        <x:v>446250</x:v>
      </x:c>
      <x:c r="CW139" s="110" t="n">
        <x:f>IF(AND(CW$7&gt;=FB139,CW$7&lt;=FC139),IFERROR($G139/FD139,0),"")</x:f>
        <x:v>446250</x:v>
      </x:c>
      <x:c r="CX139" s="110" t="n">
        <x:f>IF(AND(CX$7&gt;=FB139,CX$7&lt;=FC139),IFERROR($G139/FD139,0),"")</x:f>
        <x:v>446250</x:v>
      </x:c>
      <x:c r="CY139" s="110" t="n">
        <x:f>IF(AND(CY$7&gt;=FB139,CY$7&lt;=FC139),IFERROR($G139/FD139,0),"")</x:f>
        <x:v>446250</x:v>
      </x:c>
      <x:c r="CZ139" s="110" t="n">
        <x:f>IF(AND(CZ$7&gt;=FB139,CZ$7&lt;=FC139),IFERROR($G139/FD139,0),"")</x:f>
        <x:v>446250</x:v>
      </x:c>
      <x:c r="DA139" s="110" t="str">
        <x:f>IF(AND(DA$7&gt;=FB139,DA$7&lt;=FC139),IFERROR($G139/FD139,0),"")</x:f>
      </x:c>
      <x:c r="DB139" s="110" t="str">
        <x:f>IF(AND(DB$7&gt;=FB139,DB$7&lt;=FC139),IFERROR($G139/FD139,0),"")</x:f>
      </x:c>
      <x:c r="DC139" s="110" t="str">
        <x:f>IF(AND(DC$7&gt;=FB139,DC$7&lt;=FC139),IFERROR($G139/FD139,0),"")</x:f>
      </x:c>
      <x:c r="DD139" s="110" t="str">
        <x:f>IF(AND(DD$7&gt;=FB139,DD$7&lt;=FC139),IFERROR($G139/FD139,0),"")</x:f>
      </x:c>
      <x:c r="DE139" s="110" t="str">
        <x:f>IF(AND(DE$7&gt;=FB139,DE$7&lt;=FC139),IFERROR($G139/FD139,0),"")</x:f>
      </x:c>
      <x:c r="DF139" s="110" t="str">
        <x:f>IF(AND(DF$7&gt;=FB139,DF$7&lt;=FC139),IFERROR($G139/FD139,0),"")</x:f>
      </x:c>
      <x:c r="DG139" s="110" t="str">
        <x:f>IF(AND(DG$7&gt;=FB139,DG$7&lt;=FC139),IFERROR($G139/FD139,0),"")</x:f>
      </x:c>
      <x:c r="DH139" s="110" t="str">
        <x:f>IF(AND(DH$7&gt;=FB139,DH$7&lt;=FC139),IFERROR($G139/FD139,0),"")</x:f>
      </x:c>
      <x:c r="DI139" s="110" t="str">
        <x:f>IF(AND(DI$7&gt;=FB139,DI$7&lt;=FC139),IFERROR($G139/FD139,0),"")</x:f>
      </x:c>
      <x:c r="DJ139" s="110" t="str">
        <x:f>IF(AND(DJ$7&gt;=FB139,DJ$7&lt;=FC139),IFERROR($G139/FD139,0),"")</x:f>
      </x:c>
      <x:c r="DK139" s="110" t="str">
        <x:f>IF(AND(DK$7&gt;=FB139,DK$7&lt;=FC139),IFERROR($G139/FD139,0),"")</x:f>
      </x:c>
      <x:c r="DL139" s="110" t="str">
        <x:f>IF(AND(DL$7&gt;=FB139,DL$7&lt;=FC139),IFERROR($G139/FD139,0),"")</x:f>
      </x:c>
      <x:c r="DM139" s="110" t="str">
        <x:f>IF(AND(DM$7&gt;=FB139,DM$7&lt;=FC139),IFERROR($G139/FD139,0),"")</x:f>
      </x:c>
      <x:c r="DN139" s="110" t="str">
        <x:f>IF(AND(DN$7&gt;=FB139,DN$7&lt;=FC139),IFERROR($G139/FD139,0),"")</x:f>
      </x:c>
      <x:c r="DO139" s="110" t="str">
        <x:f>IF(AND(DO$7&gt;=FB139,DO$7&lt;=FC139),IFERROR($G139/FD139,0),"")</x:f>
      </x:c>
      <x:c r="DP139" s="110" t="str">
        <x:f>IF(AND(DP$7&gt;=FB139,DP$7&lt;=FC139),IFERROR($G139/FD139,0),"")</x:f>
      </x:c>
      <x:c r="DQ139" s="110" t="str">
        <x:f>IF(AND(DQ$7&gt;=FB139,DQ$7&lt;=FC139),IFERROR($G139/FD139,0),"")</x:f>
      </x:c>
      <x:c r="DR139" s="110" t="str">
        <x:f>IF(AND(DR$7&gt;=FB139,DR$7&lt;=FC139),IFERROR($G139/FD139,0),"")</x:f>
      </x:c>
      <x:c r="DS139" s="110" t="str">
        <x:f>IF(AND(DS$7&gt;=FB139,DS$7&lt;=FC139),IFERROR($G139/FD139,0),"")</x:f>
      </x:c>
      <x:c r="DT139" s="110" t="str">
        <x:f>IF(AND(DT$7&gt;=FB139,DT$7&lt;=FC139),IFERROR($G139/FD139,0),"")</x:f>
      </x:c>
      <x:c r="DU139" s="110" t="str">
        <x:f>IF(AND(DU$7&gt;=FB139,DU$7&lt;=FC139),IFERROR($G139/FD139,0),"")</x:f>
      </x:c>
      <x:c r="DV139" s="110" t="str">
        <x:f>IF(AND(DV$7&gt;=FB139,DV$7&lt;=FC139),IFERROR($G139/FD139,0),"")</x:f>
      </x:c>
      <x:c r="DW139" s="110" t="str">
        <x:f>IF(AND(DW$7&gt;=FB139,DW$7&lt;=FC139),IFERROR($G139/FD139,0),"")</x:f>
      </x:c>
      <x:c r="DX139" s="110" t="str">
        <x:f>IF(AND(DX$7&gt;=FB139,DX$7&lt;=FC139),IFERROR($G139/FD139,0),"")</x:f>
      </x:c>
      <x:c r="DY139" s="110" t="str">
        <x:f>IF(AND(DY$7&gt;=FB139,DY$7&lt;=FC139),IFERROR($G139/FD139,0),"")</x:f>
      </x:c>
      <x:c r="DZ139" s="110" t="str">
        <x:f>IF(AND(DZ$7&gt;=FB139,DZ$7&lt;=FC139),IFERROR($G139/FD139,0),"")</x:f>
      </x:c>
      <x:c r="EA139" s="110" t="str">
        <x:f>IF(AND(EA$7&gt;=FB139,EA$7&lt;=FC139),IFERROR($G139/FD139,0),"")</x:f>
      </x:c>
      <x:c r="EB139" s="110" t="str">
        <x:f>IF(AND(EB$7&gt;=FB139,EB$7&lt;=FC139),IFERROR($G139/FD139,0),"")</x:f>
      </x:c>
      <x:c r="EC139" s="110" t="str">
        <x:f>IF(AND(EC$7&gt;=FB139,EC$7&lt;=FC139),IFERROR($G139/FD139,0),"")</x:f>
      </x:c>
      <x:c r="ED139" s="110" t="str">
        <x:f>IF(AND(ED$7&gt;=FB139,ED$7&lt;=FC139),IFERROR($G139/FD139,0),"")</x:f>
      </x:c>
      <x:c r="EE139" s="110" t="str">
        <x:f>IF(AND(EE$7&gt;=FB139,EE$7&lt;=FC139),IFERROR($G139/FD139,0),"")</x:f>
      </x:c>
      <x:c r="EF139" s="110" t="str">
        <x:f>IF(AND(EF$7&gt;=FB139,EF$7&lt;=FC139),IFERROR($G139/FD139,0),"")</x:f>
      </x:c>
      <x:c r="EG139" s="110" t="str">
        <x:f>IF(AND(EG$7&gt;=FB139,EG$7&lt;=FC139),IFERROR($G139/FD139,0),"")</x:f>
      </x:c>
      <x:c r="EH139" s="110" t="str">
        <x:f>IF(AND(EH$7&gt;=FB139,EH$7&lt;=FC139),IFERROR($G139/FD139,0),"")</x:f>
      </x:c>
      <x:c r="EI139" s="110" t="str">
        <x:f>IF(AND(EI$7&gt;=FB139,EI$7&lt;=FC139),IFERROR($G139/FD139,0),"")</x:f>
      </x:c>
      <x:c r="EJ139" s="110" t="str">
        <x:f>IF(AND(EJ$7&gt;=FB139,EJ$7&lt;=FC139),IFERROR($G139/FD139,0),"")</x:f>
      </x:c>
      <x:c r="EK139" s="110" t="str">
        <x:f>IF(AND(EK$7&gt;=FB139,EK$7&lt;=FC139),IFERROR($G139/FD139,0),"")</x:f>
      </x:c>
      <x:c r="EL139" s="110" t="str">
        <x:f>IF(AND(EL$7&gt;=FB139,EL$7&lt;=FC139),IFERROR($G139/FD139,0),"")</x:f>
      </x:c>
      <x:c r="EM139" s="110" t="str">
        <x:f>IF(AND(EM$7&gt;=FB139,EM$7&lt;=FC139),IFERROR($G139/FD139,0),"")</x:f>
      </x:c>
      <x:c r="EN139" s="110" t="str">
        <x:f>IF(AND(EN$7&gt;=FB139,EN$7&lt;=FC139),IFERROR($G139/FD139,0),"")</x:f>
      </x:c>
      <x:c r="EO139" s="110" t="str">
        <x:f>IF(AND(EO$7&gt;=FB139,EO$7&lt;=FC139),IFERROR($G139/FD139,0),"")</x:f>
      </x:c>
      <x:c r="EP139" s="110" t="str">
        <x:f>IF(AND(EP$7&gt;=FB139,EP$7&lt;=FC139),IFERROR($G139/FD139,0),"")</x:f>
      </x:c>
      <x:c r="EQ139" s="110" t="str">
        <x:f>IF(AND(EQ$7&gt;=FB139,EQ$7&lt;=FC139),IFERROR($G139/FD139,0),"")</x:f>
      </x:c>
      <x:c r="ER139" s="110" t="str">
        <x:f>IF(AND(ER$7&gt;=FB139,ER$7&lt;=FC139),IFERROR($G139/FD139,0),"")</x:f>
      </x:c>
      <x:c r="ES139" s="110" t="str">
        <x:f>IF(AND(ES$7&gt;=FB139,ES$7&lt;=FC139),IFERROR($G139/FD139,0),"")</x:f>
      </x:c>
      <x:c r="ET139" s="110" t="str">
        <x:f>IF(AND(ET$7&gt;=FB139,ET$7&lt;=FC139),IFERROR($G139/FD139,0),"")</x:f>
      </x:c>
      <x:c r="EU139" s="110" t="str">
        <x:f>IF(AND(EU$7&gt;=FB139,EU$7&lt;=FC139),IFERROR($G139/FD139,0),"")</x:f>
      </x:c>
      <x:c r="EV139" s="110" t="str">
        <x:f>IF(AND(EV$7&gt;=FB139,EV$7&lt;=FC139),IFERROR($G139/FD139,0),"")</x:f>
      </x:c>
      <x:c r="EW139" s="110" t="str">
        <x:f>IF(AND(EW$7&gt;=FB139,EW$7&lt;=FC139),IFERROR($G139/FD139,0),"")</x:f>
      </x:c>
      <x:c r="EX139" s="110" t="str">
        <x:f>IF(AND(EX$7&gt;=FB139,EX$7&lt;=FC139),IFERROR($G139/FD139,0),"")</x:f>
      </x:c>
      <x:c r="EY139" s="110" t="str">
        <x:f>IF(AND(EY$7&gt;=FB139,EY$7&lt;=FC139),IFERROR($G139/FD139,0),"")</x:f>
      </x:c>
      <x:c r="EZ139" s="110" t="str">
        <x:f>IF(AND(EZ$7&gt;=FB139,EZ$7&lt;=FC139),IFERROR($G139/FD139,0),"")</x:f>
      </x:c>
      <x:c r="FA139" s="110" t="str">
        <x:f>IF(AND(FA$7&gt;=FB139,FA$7&lt;=FC139),IFERROR($G139/FD139,0),"")</x:f>
      </x:c>
      <x:c r="FB139" t="n">
        <x:f>'07_Presupuesto'!J133-'14_Parametros'!$B$5+1</x:f>
        <x:v>82</x:v>
      </x:c>
      <x:c r="FC139" t="n">
        <x:f>'07_Presupuesto'!K133-'14_Parametros'!$B$5+1</x:f>
        <x:v>97</x:v>
      </x:c>
      <x:c r="FD139" t="n">
        <x:f>FC139-FB139+1</x:f>
        <x:v>16</x:v>
      </x:c>
    </x:row>
    <x:row r="140" ht="21" customHeight="1">
      <x:c r="B140" t="str">
        <x:f>'07A_Ppto_Comparado'!K137</x:f>
        <x:v>D.2</x:v>
      </x:c>
      <x:c r="C140" t="str">
        <x:f>'07A_Ppto_Comparado'!L137</x:f>
        <x:v>PUERTA DE ACCESO</x:v>
      </x:c>
      <x:c r="D140" t="str">
        <x:f>'07A_Ppto_Comparado'!M137</x:f>
        <x:v>UNI</x:v>
      </x:c>
      <x:c r="E140" s="90" t="n">
        <x:f>'07A_Ppto_Comparado'!N137</x:f>
        <x:v>1</x:v>
      </x:c>
      <x:c r="F140" s="90" t="n">
        <x:f>'07A_Ppto_Comparado'!O137</x:f>
        <x:v>975000</x:v>
      </x:c>
      <x:c r="G140" s="90" t="n">
        <x:f>'07A_Ppto_Comparado'!P137</x:f>
        <x:v>975000</x:v>
      </x:c>
      <x:c r="H140" s="90" t="str">
        <x:f>IF(AND(H$7&gt;=FB140,H$7&lt;=FC140),IFERROR($G140/FD140,0),"")</x:f>
      </x:c>
      <x:c r="I140" s="90" t="str">
        <x:f>IF(AND(I$7&gt;=FB140,I$7&lt;=FC140),IFERROR($G140/FD140,0),"")</x:f>
      </x:c>
      <x:c r="J140" s="90" t="str">
        <x:f t="shared" si="754"/>
      </x:c>
      <x:c r="K140" s="90" t="str">
        <x:f>IF(AND(K$7&gt;=FB140,K$7&lt;=FC140),IFERROR($G140/FD140,0),"")</x:f>
      </x:c>
      <x:c r="L140" s="90" t="str">
        <x:f>IF(AND(L$7&gt;=FB140,L$7&lt;=FC140),IFERROR($G140/FD140,0),"")</x:f>
      </x:c>
      <x:c r="M140" s="90" t="str">
        <x:f>IF(AND(M$7&gt;=FB140,M$7&lt;=FC140),IFERROR($G140/FD140,0),"")</x:f>
      </x:c>
      <x:c r="N140" s="90" t="str">
        <x:f>IF(AND(N$7&gt;=FB140,N$7&lt;=FC140),IFERROR($G140/FD140,0),"")</x:f>
      </x:c>
      <x:c r="O140" s="90" t="str">
        <x:f>IF(AND(O$7&gt;=FB140,O$7&lt;=FC140),IFERROR($G140/FD140,0),"")</x:f>
      </x:c>
      <x:c r="P140" s="90" t="str">
        <x:f>IF(AND(P$7&gt;=FB140,P$7&lt;=FC140),IFERROR($G140/FD140,0),"")</x:f>
      </x:c>
      <x:c r="Q140" s="90" t="str">
        <x:f>IF(AND(Q$7&gt;=FB140,Q$7&lt;=FC140),IFERROR($G140/FD140,0),"")</x:f>
      </x:c>
      <x:c r="R140" s="90" t="str">
        <x:f>IF(AND(R$7&gt;=FB140,R$7&lt;=FC140),IFERROR($G140/FD140,0),"")</x:f>
      </x:c>
      <x:c r="S140" s="90" t="str">
        <x:f>IF(AND(S$7&gt;=FB140,S$7&lt;=FC140),IFERROR($G140/FD140,0),"")</x:f>
      </x:c>
      <x:c r="T140" s="90" t="str">
        <x:f>IF(AND(T$7&gt;=FB140,T$7&lt;=FC140),IFERROR($G140/FD140,0),"")</x:f>
      </x:c>
      <x:c r="U140" s="90" t="str">
        <x:f>IF(AND(U$7&gt;=FB140,U$7&lt;=FC140),IFERROR($G140/FD140,0),"")</x:f>
      </x:c>
      <x:c r="V140" s="90" t="str">
        <x:f>IF(AND(V$7&gt;=FB140,V$7&lt;=FC140),IFERROR($G140/FD140,0),"")</x:f>
      </x:c>
      <x:c r="W140" s="90" t="str">
        <x:f>IF(AND(W$7&gt;=FB140,W$7&lt;=FC140),IFERROR($G140/FD140,0),"")</x:f>
      </x:c>
      <x:c r="X140" s="90" t="str">
        <x:f>IF(AND(X$7&gt;=FB140,X$7&lt;=FC140),IFERROR($G140/FD140,0),"")</x:f>
      </x:c>
      <x:c r="Y140" s="90" t="str">
        <x:f>IF(AND(Y$7&gt;=FB140,Y$7&lt;=FC140),IFERROR($G140/FD140,0),"")</x:f>
      </x:c>
      <x:c r="Z140" s="90" t="str">
        <x:f>IF(AND(Z$7&gt;=FB140,Z$7&lt;=FC140),IFERROR($G140/FD140,0),"")</x:f>
      </x:c>
      <x:c r="AA140" s="90" t="str">
        <x:f>IF(AND(AA$7&gt;=FB140,AA$7&lt;=FC140),IFERROR($G140/FD140,0),"")</x:f>
      </x:c>
      <x:c r="AB140" s="90" t="str">
        <x:f>IF(AND(AB$7&gt;=FB140,AB$7&lt;=FC140),IFERROR($G140/FD140,0),"")</x:f>
      </x:c>
      <x:c r="AC140" s="90" t="str">
        <x:f>IF(AND(AC$7&gt;=FB140,AC$7&lt;=FC140),IFERROR($G140/FD140,0),"")</x:f>
      </x:c>
      <x:c r="AD140" s="90" t="str">
        <x:f>IF(AND(AD$7&gt;=FB140,AD$7&lt;=FC140),IFERROR($G140/FD140,0),"")</x:f>
      </x:c>
      <x:c r="AE140" s="90" t="str">
        <x:f>IF(AND(AE$7&gt;=FB140,AE$7&lt;=FC140),IFERROR($G140/FD140,0),"")</x:f>
      </x:c>
      <x:c r="AF140" s="90" t="str">
        <x:f>IF(AND(AF$7&gt;=FB140,AF$7&lt;=FC140),IFERROR($G140/FD140,0),"")</x:f>
      </x:c>
      <x:c r="AG140" s="90" t="str">
        <x:f>IF(AND(AG$7&gt;=FB140,AG$7&lt;=FC140),IFERROR($G140/FD140,0),"")</x:f>
      </x:c>
      <x:c r="AH140" s="90" t="str">
        <x:f>IF(AND(AH$7&gt;=FB140,AH$7&lt;=FC140),IFERROR($G140/FD140,0),"")</x:f>
      </x:c>
      <x:c r="AI140" s="90" t="str">
        <x:f>IF(AND(AI$7&gt;=FB140,AI$7&lt;=FC140),IFERROR($G140/FD140,0),"")</x:f>
      </x:c>
      <x:c r="AJ140" s="90" t="str">
        <x:f>IF(AND(AJ$7&gt;=FB140,AJ$7&lt;=FC140),IFERROR($G140/FD140,0),"")</x:f>
      </x:c>
      <x:c r="AK140" s="90" t="str">
        <x:f>IF(AND(AK$7&gt;=FB140,AK$7&lt;=FC140),IFERROR($G140/FD140,0),"")</x:f>
      </x:c>
      <x:c r="AL140" s="90" t="str">
        <x:f>IF(AND(AL$7&gt;=FB140,AL$7&lt;=FC140),IFERROR($G140/FD140,0),"")</x:f>
      </x:c>
      <x:c r="AM140" s="90" t="str">
        <x:f>IF(AND(AM$7&gt;=FB140,AM$7&lt;=FC140),IFERROR($G140/FD140,0),"")</x:f>
      </x:c>
      <x:c r="AN140" s="90" t="str">
        <x:f>IF(AND(AN$7&gt;=FB140,AN$7&lt;=FC140),IFERROR($G140/FD140,0),"")</x:f>
      </x:c>
      <x:c r="AO140" s="90" t="str">
        <x:f>IF(AND(AO$7&gt;=FB140,AO$7&lt;=FC140),IFERROR($G140/FD140,0),"")</x:f>
      </x:c>
      <x:c r="AP140" s="90" t="str">
        <x:f>IF(AND(AP$7&gt;=FB140,AP$7&lt;=FC140),IFERROR($G140/FD140,0),"")</x:f>
      </x:c>
      <x:c r="AQ140" s="90" t="str">
        <x:f>IF(AND(AQ$7&gt;=FB140,AQ$7&lt;=FC140),IFERROR($G140/FD140,0),"")</x:f>
      </x:c>
      <x:c r="AR140" s="90" t="str">
        <x:f>IF(AND(AR$7&gt;=FB140,AR$7&lt;=FC140),IFERROR($G140/FD140,0),"")</x:f>
      </x:c>
      <x:c r="AS140" s="90" t="str">
        <x:f>IF(AND(AS$7&gt;=FB140,AS$7&lt;=FC140),IFERROR($G140/FD140,0),"")</x:f>
      </x:c>
      <x:c r="AT140" s="90" t="str">
        <x:f>IF(AND(AT$7&gt;=FB140,AT$7&lt;=FC140),IFERROR($G140/FD140,0),"")</x:f>
      </x:c>
      <x:c r="AU140" s="90" t="str">
        <x:f>IF(AND(AU$7&gt;=FB140,AU$7&lt;=FC140),IFERROR($G140/FD140,0),"")</x:f>
      </x:c>
      <x:c r="AV140" s="90" t="str">
        <x:f>IF(AND(AV$7&gt;=FB140,AV$7&lt;=FC140),IFERROR($G140/FD140,0),"")</x:f>
      </x:c>
      <x:c r="AW140" s="90" t="str">
        <x:f>IF(AND(AW$7&gt;=FB140,AW$7&lt;=FC140),IFERROR($G140/FD140,0),"")</x:f>
      </x:c>
      <x:c r="AX140" s="90" t="str">
        <x:f>IF(AND(AX$7&gt;=FB140,AX$7&lt;=FC140),IFERROR($G140/FD140,0),"")</x:f>
      </x:c>
      <x:c r="AY140" s="90" t="str">
        <x:f>IF(AND(AY$7&gt;=FB140,AY$7&lt;=FC140),IFERROR($G140/FD140,0),"")</x:f>
      </x:c>
      <x:c r="AZ140" s="90" t="str">
        <x:f>IF(AND(AZ$7&gt;=FB140,AZ$7&lt;=FC140),IFERROR($G140/FD140,0),"")</x:f>
      </x:c>
      <x:c r="BA140" s="90" t="str">
        <x:f>IF(AND(BA$7&gt;=FB140,BA$7&lt;=FC140),IFERROR($G140/FD140,0),"")</x:f>
      </x:c>
      <x:c r="BB140" s="90" t="str">
        <x:f>IF(AND(BB$7&gt;=FB140,BB$7&lt;=FC140),IFERROR($G140/FD140,0),"")</x:f>
      </x:c>
      <x:c r="BC140" s="90" t="str">
        <x:f>IF(AND(BC$7&gt;=FB140,BC$7&lt;=FC140),IFERROR($G140/FD140,0),"")</x:f>
      </x:c>
      <x:c r="BD140" s="90" t="str">
        <x:f>IF(AND(BD$7&gt;=FB140,BD$7&lt;=FC140),IFERROR($G140/FD140,0),"")</x:f>
      </x:c>
      <x:c r="BE140" s="90" t="str">
        <x:f>IF(AND(BE$7&gt;=FB140,BE$7&lt;=FC140),IFERROR($G140/FD140,0),"")</x:f>
      </x:c>
      <x:c r="BF140" s="90" t="str">
        <x:f>IF(AND(BF$7&gt;=FB140,BF$7&lt;=FC140),IFERROR($G140/FD140,0),"")</x:f>
      </x:c>
      <x:c r="BG140" s="90" t="str">
        <x:f>IF(AND(BG$7&gt;=FB140,BG$7&lt;=FC140),IFERROR($G140/FD140,0),"")</x:f>
      </x:c>
      <x:c r="BH140" s="90" t="str">
        <x:f>IF(AND(BH$7&gt;=FB140,BH$7&lt;=FC140),IFERROR($G140/FD140,0),"")</x:f>
      </x:c>
      <x:c r="BI140" s="90" t="str">
        <x:f>IF(AND(BI$7&gt;=FB140,BI$7&lt;=FC140),IFERROR($G140/FD140,0),"")</x:f>
      </x:c>
      <x:c r="BJ140" s="90" t="str">
        <x:f>IF(AND(BJ$7&gt;=FB140,BJ$7&lt;=FC140),IFERROR($G140/FD140,0),"")</x:f>
      </x:c>
      <x:c r="BK140" s="90" t="str">
        <x:f>IF(AND(BK$7&gt;=FB140,BK$7&lt;=FC140),IFERROR($G140/FD140,0),"")</x:f>
      </x:c>
      <x:c r="BL140" s="90" t="str">
        <x:f>IF(AND(BL$7&gt;=FB140,BL$7&lt;=FC140),IFERROR($G140/FD140,0),"")</x:f>
      </x:c>
      <x:c r="BM140" s="90" t="str">
        <x:f>IF(AND(BM$7&gt;=FB140,BM$7&lt;=FC140),IFERROR($G140/FD140,0),"")</x:f>
      </x:c>
      <x:c r="BN140" s="90" t="str">
        <x:f>IF(AND(BN$7&gt;=FB140,BN$7&lt;=FC140),IFERROR($G140/FD140,0),"")</x:f>
      </x:c>
      <x:c r="BO140" s="90" t="str">
        <x:f>IF(AND(BO$7&gt;=FB140,BO$7&lt;=FC140),IFERROR($G140/FD140,0),"")</x:f>
      </x:c>
      <x:c r="BP140" s="90" t="str">
        <x:f>IF(AND(BP$7&gt;=FB140,BP$7&lt;=FC140),IFERROR($G140/FD140,0),"")</x:f>
      </x:c>
      <x:c r="BQ140" s="90" t="str">
        <x:f>IF(AND(BQ$7&gt;=FB140,BQ$7&lt;=FC140),IFERROR($G140/FD140,0),"")</x:f>
      </x:c>
      <x:c r="BR140" s="90" t="str">
        <x:f>IF(AND(BR$7&gt;=FB140,BR$7&lt;=FC140),IFERROR($G140/FD140,0),"")</x:f>
      </x:c>
      <x:c r="BS140" s="90" t="str">
        <x:f>IF(AND(BS$7&gt;=FB140,BS$7&lt;=FC140),IFERROR($G140/FD140,0),"")</x:f>
      </x:c>
      <x:c r="BT140" s="90" t="str">
        <x:f>IF(AND(BT$7&gt;=FB140,BT$7&lt;=FC140),IFERROR($G140/FD140,0),"")</x:f>
      </x:c>
      <x:c r="BU140" s="90" t="str">
        <x:f>IF(AND(BU$7&gt;=FB140,BU$7&lt;=FC140),IFERROR($G140/FD140,0),"")</x:f>
      </x:c>
      <x:c r="BV140" s="90" t="str">
        <x:f>IF(AND(BV$7&gt;=FB140,BV$7&lt;=FC140),IFERROR($G140/FD140,0),"")</x:f>
      </x:c>
      <x:c r="BW140" s="90" t="str">
        <x:f>IF(AND(BW$7&gt;=FB140,BW$7&lt;=FC140),IFERROR($G140/FD140,0),"")</x:f>
      </x:c>
      <x:c r="BX140" s="90" t="str">
        <x:f>IF(AND(BX$7&gt;=FB140,BX$7&lt;=FC140),IFERROR($G140/FD140,0),"")</x:f>
      </x:c>
      <x:c r="BY140" s="90" t="str">
        <x:f>IF(AND(BY$7&gt;=FB140,BY$7&lt;=FC140),IFERROR($G140/FD140,0),"")</x:f>
      </x:c>
      <x:c r="BZ140" s="90" t="str">
        <x:f>IF(AND(BZ$7&gt;=FB140,BZ$7&lt;=FC140),IFERROR($G140/FD140,0),"")</x:f>
      </x:c>
      <x:c r="CA140" s="90" t="str">
        <x:f>IF(AND(CA$7&gt;=FB140,CA$7&lt;=FC140),IFERROR($G140/FD140,0),"")</x:f>
      </x:c>
      <x:c r="CB140" s="90" t="str">
        <x:f>IF(AND(CB$7&gt;=FB140,CB$7&lt;=FC140),IFERROR($G140/FD140,0),"")</x:f>
      </x:c>
      <x:c r="CC140" s="90" t="str">
        <x:f>IF(AND(CC$7&gt;=FB140,CC$7&lt;=FC140),IFERROR($G140/FD140,0),"")</x:f>
      </x:c>
      <x:c r="CD140" s="90" t="str">
        <x:f>IF(AND(CD$7&gt;=FB140,CD$7&lt;=FC140),IFERROR($G140/FD140,0),"")</x:f>
      </x:c>
      <x:c r="CE140" s="90" t="str">
        <x:f>IF(AND(CE$7&gt;=FB140,CE$7&lt;=FC140),IFERROR($G140/FD140,0),"")</x:f>
      </x:c>
      <x:c r="CF140" s="90" t="str">
        <x:f>IF(AND(CF$7&gt;=FB140,CF$7&lt;=FC140),IFERROR($G140/FD140,0),"")</x:f>
      </x:c>
      <x:c r="CG140" s="90" t="str">
        <x:f>IF(AND(CG$7&gt;=FB140,CG$7&lt;=FC140),IFERROR($G140/FD140,0),"")</x:f>
      </x:c>
      <x:c r="CH140" s="90" t="str">
        <x:f>IF(AND(CH$7&gt;=FB140,CH$7&lt;=FC140),IFERROR($G140/FD140,0),"")</x:f>
      </x:c>
      <x:c r="CI140" s="90" t="str">
        <x:f>IF(AND(CI$7&gt;=FB140,CI$7&lt;=FC140),IFERROR($G140/FD140,0),"")</x:f>
      </x:c>
      <x:c r="CJ140" s="90" t="str">
        <x:f>IF(AND(CJ$7&gt;=FB140,CJ$7&lt;=FC140),IFERROR($G140/FD140,0),"")</x:f>
      </x:c>
      <x:c r="CK140" s="90" t="n">
        <x:f>IF(AND(CK$7&gt;=FB140,CK$7&lt;=FC140),IFERROR($G140/FD140,0),"")</x:f>
        <x:v>60937.5</x:v>
      </x:c>
      <x:c r="CL140" s="90" t="n">
        <x:f>IF(AND(CL$7&gt;=FB140,CL$7&lt;=FC140),IFERROR($G140/FD140,0),"")</x:f>
        <x:v>60937.5</x:v>
      </x:c>
      <x:c r="CM140" s="90" t="n">
        <x:f>IF(AND(CM$7&gt;=FB140,CM$7&lt;=FC140),IFERROR($G140/FD140,0),"")</x:f>
        <x:v>60937.5</x:v>
      </x:c>
      <x:c r="CN140" s="90" t="n">
        <x:f>IF(AND(CN$7&gt;=FB140,CN$7&lt;=FC140),IFERROR($G140/FD140,0),"")</x:f>
        <x:v>60937.5</x:v>
      </x:c>
      <x:c r="CO140" s="90" t="n">
        <x:f>IF(AND(CO$7&gt;=FB140,CO$7&lt;=FC140),IFERROR($G140/FD140,0),"")</x:f>
        <x:v>60937.5</x:v>
      </x:c>
      <x:c r="CP140" s="90" t="n">
        <x:f>IF(AND(CP$7&gt;=FB140,CP$7&lt;=FC140),IFERROR($G140/FD140,0),"")</x:f>
        <x:v>60937.5</x:v>
      </x:c>
      <x:c r="CQ140" s="90" t="n">
        <x:f>IF(AND(CQ$7&gt;=FB140,CQ$7&lt;=FC140),IFERROR($G140/FD140,0),"")</x:f>
        <x:v>60937.5</x:v>
      </x:c>
      <x:c r="CR140" s="90" t="n">
        <x:f>IF(AND(CR$7&gt;=FB140,CR$7&lt;=FC140),IFERROR($G140/FD140,0),"")</x:f>
        <x:v>60937.5</x:v>
      </x:c>
      <x:c r="CS140" s="90" t="n">
        <x:f>IF(AND(CS$7&gt;=FB140,CS$7&lt;=FC140),IFERROR($G140/FD140,0),"")</x:f>
        <x:v>60937.5</x:v>
      </x:c>
      <x:c r="CT140" s="90" t="n">
        <x:f>IF(AND(CT$7&gt;=FB140,CT$7&lt;=FC140),IFERROR($G140/FD140,0),"")</x:f>
        <x:v>60937.5</x:v>
      </x:c>
      <x:c r="CU140" s="90" t="n">
        <x:f>IF(AND(CU$7&gt;=FB140,CU$7&lt;=FC140),IFERROR($G140/FD140,0),"")</x:f>
        <x:v>60937.5</x:v>
      </x:c>
      <x:c r="CV140" s="90" t="n">
        <x:f>IF(AND(CV$7&gt;=FB140,CV$7&lt;=FC140),IFERROR($G140/FD140,0),"")</x:f>
        <x:v>60937.5</x:v>
      </x:c>
      <x:c r="CW140" s="90" t="n">
        <x:f>IF(AND(CW$7&gt;=FB140,CW$7&lt;=FC140),IFERROR($G140/FD140,0),"")</x:f>
        <x:v>60937.5</x:v>
      </x:c>
      <x:c r="CX140" s="90" t="n">
        <x:f>IF(AND(CX$7&gt;=FB140,CX$7&lt;=FC140),IFERROR($G140/FD140,0),"")</x:f>
        <x:v>60937.5</x:v>
      </x:c>
      <x:c r="CY140" s="90" t="n">
        <x:f>IF(AND(CY$7&gt;=FB140,CY$7&lt;=FC140),IFERROR($G140/FD140,0),"")</x:f>
        <x:v>60937.5</x:v>
      </x:c>
      <x:c r="CZ140" s="90" t="n">
        <x:f>IF(AND(CZ$7&gt;=FB140,CZ$7&lt;=FC140),IFERROR($G140/FD140,0),"")</x:f>
        <x:v>60937.5</x:v>
      </x:c>
      <x:c r="DA140" s="90" t="str">
        <x:f>IF(AND(DA$7&gt;=FB140,DA$7&lt;=FC140),IFERROR($G140/FD140,0),"")</x:f>
      </x:c>
      <x:c r="DB140" s="90" t="str">
        <x:f>IF(AND(DB$7&gt;=FB140,DB$7&lt;=FC140),IFERROR($G140/FD140,0),"")</x:f>
      </x:c>
      <x:c r="DC140" s="90" t="str">
        <x:f>IF(AND(DC$7&gt;=FB140,DC$7&lt;=FC140),IFERROR($G140/FD140,0),"")</x:f>
      </x:c>
      <x:c r="DD140" s="90" t="str">
        <x:f>IF(AND(DD$7&gt;=FB140,DD$7&lt;=FC140),IFERROR($G140/FD140,0),"")</x:f>
      </x:c>
      <x:c r="DE140" s="90" t="str">
        <x:f>IF(AND(DE$7&gt;=FB140,DE$7&lt;=FC140),IFERROR($G140/FD140,0),"")</x:f>
      </x:c>
      <x:c r="DF140" s="90" t="str">
        <x:f>IF(AND(DF$7&gt;=FB140,DF$7&lt;=FC140),IFERROR($G140/FD140,0),"")</x:f>
      </x:c>
      <x:c r="DG140" s="90" t="str">
        <x:f>IF(AND(DG$7&gt;=FB140,DG$7&lt;=FC140),IFERROR($G140/FD140,0),"")</x:f>
      </x:c>
      <x:c r="DH140" s="90" t="str">
        <x:f>IF(AND(DH$7&gt;=FB140,DH$7&lt;=FC140),IFERROR($G140/FD140,0),"")</x:f>
      </x:c>
      <x:c r="DI140" s="90" t="str">
        <x:f>IF(AND(DI$7&gt;=FB140,DI$7&lt;=FC140),IFERROR($G140/FD140,0),"")</x:f>
      </x:c>
      <x:c r="DJ140" s="90" t="str">
        <x:f>IF(AND(DJ$7&gt;=FB140,DJ$7&lt;=FC140),IFERROR($G140/FD140,0),"")</x:f>
      </x:c>
      <x:c r="DK140" s="90" t="str">
        <x:f>IF(AND(DK$7&gt;=FB140,DK$7&lt;=FC140),IFERROR($G140/FD140,0),"")</x:f>
      </x:c>
      <x:c r="DL140" s="90" t="str">
        <x:f>IF(AND(DL$7&gt;=FB140,DL$7&lt;=FC140),IFERROR($G140/FD140,0),"")</x:f>
      </x:c>
      <x:c r="DM140" s="90" t="str">
        <x:f>IF(AND(DM$7&gt;=FB140,DM$7&lt;=FC140),IFERROR($G140/FD140,0),"")</x:f>
      </x:c>
      <x:c r="DN140" s="90" t="str">
        <x:f>IF(AND(DN$7&gt;=FB140,DN$7&lt;=FC140),IFERROR($G140/FD140,0),"")</x:f>
      </x:c>
      <x:c r="DO140" s="90" t="str">
        <x:f>IF(AND(DO$7&gt;=FB140,DO$7&lt;=FC140),IFERROR($G140/FD140,0),"")</x:f>
      </x:c>
      <x:c r="DP140" s="90" t="str">
        <x:f>IF(AND(DP$7&gt;=FB140,DP$7&lt;=FC140),IFERROR($G140/FD140,0),"")</x:f>
      </x:c>
      <x:c r="DQ140" s="90" t="str">
        <x:f>IF(AND(DQ$7&gt;=FB140,DQ$7&lt;=FC140),IFERROR($G140/FD140,0),"")</x:f>
      </x:c>
      <x:c r="DR140" s="90" t="str">
        <x:f>IF(AND(DR$7&gt;=FB140,DR$7&lt;=FC140),IFERROR($G140/FD140,0),"")</x:f>
      </x:c>
      <x:c r="DS140" s="90" t="str">
        <x:f>IF(AND(DS$7&gt;=FB140,DS$7&lt;=FC140),IFERROR($G140/FD140,0),"")</x:f>
      </x:c>
      <x:c r="DT140" s="90" t="str">
        <x:f>IF(AND(DT$7&gt;=FB140,DT$7&lt;=FC140),IFERROR($G140/FD140,0),"")</x:f>
      </x:c>
      <x:c r="DU140" s="90" t="str">
        <x:f>IF(AND(DU$7&gt;=FB140,DU$7&lt;=FC140),IFERROR($G140/FD140,0),"")</x:f>
      </x:c>
      <x:c r="DV140" s="90" t="str">
        <x:f>IF(AND(DV$7&gt;=FB140,DV$7&lt;=FC140),IFERROR($G140/FD140,0),"")</x:f>
      </x:c>
      <x:c r="DW140" s="90" t="str">
        <x:f>IF(AND(DW$7&gt;=FB140,DW$7&lt;=FC140),IFERROR($G140/FD140,0),"")</x:f>
      </x:c>
      <x:c r="DX140" s="90" t="str">
        <x:f>IF(AND(DX$7&gt;=FB140,DX$7&lt;=FC140),IFERROR($G140/FD140,0),"")</x:f>
      </x:c>
      <x:c r="DY140" s="90" t="str">
        <x:f>IF(AND(DY$7&gt;=FB140,DY$7&lt;=FC140),IFERROR($G140/FD140,0),"")</x:f>
      </x:c>
      <x:c r="DZ140" s="90" t="str">
        <x:f>IF(AND(DZ$7&gt;=FB140,DZ$7&lt;=FC140),IFERROR($G140/FD140,0),"")</x:f>
      </x:c>
      <x:c r="EA140" s="90" t="str">
        <x:f>IF(AND(EA$7&gt;=FB140,EA$7&lt;=FC140),IFERROR($G140/FD140,0),"")</x:f>
      </x:c>
      <x:c r="EB140" s="90" t="str">
        <x:f>IF(AND(EB$7&gt;=FB140,EB$7&lt;=FC140),IFERROR($G140/FD140,0),"")</x:f>
      </x:c>
      <x:c r="EC140" s="90" t="str">
        <x:f>IF(AND(EC$7&gt;=FB140,EC$7&lt;=FC140),IFERROR($G140/FD140,0),"")</x:f>
      </x:c>
      <x:c r="ED140" s="90" t="str">
        <x:f>IF(AND(ED$7&gt;=FB140,ED$7&lt;=FC140),IFERROR($G140/FD140,0),"")</x:f>
      </x:c>
      <x:c r="EE140" s="90" t="str">
        <x:f>IF(AND(EE$7&gt;=FB140,EE$7&lt;=FC140),IFERROR($G140/FD140,0),"")</x:f>
      </x:c>
      <x:c r="EF140" s="90" t="str">
        <x:f>IF(AND(EF$7&gt;=FB140,EF$7&lt;=FC140),IFERROR($G140/FD140,0),"")</x:f>
      </x:c>
      <x:c r="EG140" s="90" t="str">
        <x:f>IF(AND(EG$7&gt;=FB140,EG$7&lt;=FC140),IFERROR($G140/FD140,0),"")</x:f>
      </x:c>
      <x:c r="EH140" s="90" t="str">
        <x:f>IF(AND(EH$7&gt;=FB140,EH$7&lt;=FC140),IFERROR($G140/FD140,0),"")</x:f>
      </x:c>
      <x:c r="EI140" s="90" t="str">
        <x:f>IF(AND(EI$7&gt;=FB140,EI$7&lt;=FC140),IFERROR($G140/FD140,0),"")</x:f>
      </x:c>
      <x:c r="EJ140" s="90" t="str">
        <x:f>IF(AND(EJ$7&gt;=FB140,EJ$7&lt;=FC140),IFERROR($G140/FD140,0),"")</x:f>
      </x:c>
      <x:c r="EK140" s="90" t="str">
        <x:f>IF(AND(EK$7&gt;=FB140,EK$7&lt;=FC140),IFERROR($G140/FD140,0),"")</x:f>
      </x:c>
      <x:c r="EL140" s="90" t="str">
        <x:f>IF(AND(EL$7&gt;=FB140,EL$7&lt;=FC140),IFERROR($G140/FD140,0),"")</x:f>
      </x:c>
      <x:c r="EM140" s="90" t="str">
        <x:f>IF(AND(EM$7&gt;=FB140,EM$7&lt;=FC140),IFERROR($G140/FD140,0),"")</x:f>
      </x:c>
      <x:c r="EN140" s="90" t="str">
        <x:f>IF(AND(EN$7&gt;=FB140,EN$7&lt;=FC140),IFERROR($G140/FD140,0),"")</x:f>
      </x:c>
      <x:c r="EO140" s="90" t="str">
        <x:f>IF(AND(EO$7&gt;=FB140,EO$7&lt;=FC140),IFERROR($G140/FD140,0),"")</x:f>
      </x:c>
      <x:c r="EP140" s="90" t="str">
        <x:f>IF(AND(EP$7&gt;=FB140,EP$7&lt;=FC140),IFERROR($G140/FD140,0),"")</x:f>
      </x:c>
      <x:c r="EQ140" s="90" t="str">
        <x:f>IF(AND(EQ$7&gt;=FB140,EQ$7&lt;=FC140),IFERROR($G140/FD140,0),"")</x:f>
      </x:c>
      <x:c r="ER140" s="90" t="str">
        <x:f>IF(AND(ER$7&gt;=FB140,ER$7&lt;=FC140),IFERROR($G140/FD140,0),"")</x:f>
      </x:c>
      <x:c r="ES140" s="90" t="str">
        <x:f>IF(AND(ES$7&gt;=FB140,ES$7&lt;=FC140),IFERROR($G140/FD140,0),"")</x:f>
      </x:c>
      <x:c r="ET140" s="90" t="str">
        <x:f>IF(AND(ET$7&gt;=FB140,ET$7&lt;=FC140),IFERROR($G140/FD140,0),"")</x:f>
      </x:c>
      <x:c r="EU140" s="90" t="str">
        <x:f>IF(AND(EU$7&gt;=FB140,EU$7&lt;=FC140),IFERROR($G140/FD140,0),"")</x:f>
      </x:c>
      <x:c r="EV140" s="90" t="str">
        <x:f>IF(AND(EV$7&gt;=FB140,EV$7&lt;=FC140),IFERROR($G140/FD140,0),"")</x:f>
      </x:c>
      <x:c r="EW140" s="90" t="str">
        <x:f>IF(AND(EW$7&gt;=FB140,EW$7&lt;=FC140),IFERROR($G140/FD140,0),"")</x:f>
      </x:c>
      <x:c r="EX140" s="90" t="str">
        <x:f>IF(AND(EX$7&gt;=FB140,EX$7&lt;=FC140),IFERROR($G140/FD140,0),"")</x:f>
      </x:c>
      <x:c r="EY140" s="90" t="str">
        <x:f>IF(AND(EY$7&gt;=FB140,EY$7&lt;=FC140),IFERROR($G140/FD140,0),"")</x:f>
      </x:c>
      <x:c r="EZ140" s="90" t="str">
        <x:f>IF(AND(EZ$7&gt;=FB140,EZ$7&lt;=FC140),IFERROR($G140/FD140,0),"")</x:f>
      </x:c>
      <x:c r="FA140" s="90" t="str">
        <x:f>IF(AND(FA$7&gt;=FB140,FA$7&lt;=FC140),IFERROR($G140/FD140,0),"")</x:f>
      </x:c>
      <x:c r="FB140" t="n">
        <x:f>'07_Presupuesto'!J134-'14_Parametros'!$B$5+1</x:f>
        <x:v>82</x:v>
      </x:c>
      <x:c r="FC140" t="n">
        <x:f>'07_Presupuesto'!K134-'14_Parametros'!$B$5+1</x:f>
        <x:v>97</x:v>
      </x:c>
      <x:c r="FD140" t="n">
        <x:f>FC140-FB140+1</x:f>
        <x:v>16</x:v>
      </x:c>
    </x:row>
    <x:row r="141" ht="21" customHeight="1">
      <x:c r="B141" s="109" t="str">
        <x:f>'07A_Ppto_Comparado'!K138</x:f>
        <x:v>D.3</x:v>
      </x:c>
      <x:c r="C141" s="109" t="str">
        <x:f>'07A_Ppto_Comparado'!L138</x:f>
        <x:v>DEFENSAS DE MURO</x:v>
      </x:c>
      <x:c r="D141" s="109" t="str">
        <x:f>'07A_Ppto_Comparado'!M138</x:f>
        <x:v>ML</x:v>
      </x:c>
      <x:c r="E141" s="110" t="n">
        <x:f>'07A_Ppto_Comparado'!N138</x:f>
        <x:v>84</x:v>
      </x:c>
      <x:c r="F141" s="110" t="n">
        <x:f>'07A_Ppto_Comparado'!O138</x:f>
        <x:v>23750</x:v>
      </x:c>
      <x:c r="G141" s="110" t="n">
        <x:f>'07A_Ppto_Comparado'!P138</x:f>
        <x:v>1995000</x:v>
      </x:c>
      <x:c r="H141" s="110" t="str">
        <x:f>IF(AND(H$7&gt;=FB141,H$7&lt;=FC141),IFERROR($G141/FD141,0),"")</x:f>
      </x:c>
      <x:c r="I141" s="110" t="str">
        <x:f>IF(AND(I$7&gt;=FB141,I$7&lt;=FC141),IFERROR($G141/FD141,0),"")</x:f>
      </x:c>
      <x:c r="J141" s="110" t="str">
        <x:f t="shared" si="754"/>
      </x:c>
      <x:c r="K141" s="110" t="str">
        <x:f>IF(AND(K$7&gt;=FB141,K$7&lt;=FC141),IFERROR($G141/FD141,0),"")</x:f>
      </x:c>
      <x:c r="L141" s="110" t="str">
        <x:f>IF(AND(L$7&gt;=FB141,L$7&lt;=FC141),IFERROR($G141/FD141,0),"")</x:f>
      </x:c>
      <x:c r="M141" s="110" t="str">
        <x:f>IF(AND(M$7&gt;=FB141,M$7&lt;=FC141),IFERROR($G141/FD141,0),"")</x:f>
      </x:c>
      <x:c r="N141" s="110" t="str">
        <x:f>IF(AND(N$7&gt;=FB141,N$7&lt;=FC141),IFERROR($G141/FD141,0),"")</x:f>
      </x:c>
      <x:c r="O141" s="110" t="str">
        <x:f>IF(AND(O$7&gt;=FB141,O$7&lt;=FC141),IFERROR($G141/FD141,0),"")</x:f>
      </x:c>
      <x:c r="P141" s="110" t="str">
        <x:f>IF(AND(P$7&gt;=FB141,P$7&lt;=FC141),IFERROR($G141/FD141,0),"")</x:f>
      </x:c>
      <x:c r="Q141" s="110" t="str">
        <x:f>IF(AND(Q$7&gt;=FB141,Q$7&lt;=FC141),IFERROR($G141/FD141,0),"")</x:f>
      </x:c>
      <x:c r="R141" s="110" t="str">
        <x:f>IF(AND(R$7&gt;=FB141,R$7&lt;=FC141),IFERROR($G141/FD141,0),"")</x:f>
      </x:c>
      <x:c r="S141" s="110" t="str">
        <x:f>IF(AND(S$7&gt;=FB141,S$7&lt;=FC141),IFERROR($G141/FD141,0),"")</x:f>
      </x:c>
      <x:c r="T141" s="110" t="str">
        <x:f>IF(AND(T$7&gt;=FB141,T$7&lt;=FC141),IFERROR($G141/FD141,0),"")</x:f>
      </x:c>
      <x:c r="U141" s="110" t="str">
        <x:f>IF(AND(U$7&gt;=FB141,U$7&lt;=FC141),IFERROR($G141/FD141,0),"")</x:f>
      </x:c>
      <x:c r="V141" s="110" t="str">
        <x:f>IF(AND(V$7&gt;=FB141,V$7&lt;=FC141),IFERROR($G141/FD141,0),"")</x:f>
      </x:c>
      <x:c r="W141" s="110" t="str">
        <x:f>IF(AND(W$7&gt;=FB141,W$7&lt;=FC141),IFERROR($G141/FD141,0),"")</x:f>
      </x:c>
      <x:c r="X141" s="110" t="str">
        <x:f>IF(AND(X$7&gt;=FB141,X$7&lt;=FC141),IFERROR($G141/FD141,0),"")</x:f>
      </x:c>
      <x:c r="Y141" s="110" t="str">
        <x:f>IF(AND(Y$7&gt;=FB141,Y$7&lt;=FC141),IFERROR($G141/FD141,0),"")</x:f>
      </x:c>
      <x:c r="Z141" s="110" t="str">
        <x:f>IF(AND(Z$7&gt;=FB141,Z$7&lt;=FC141),IFERROR($G141/FD141,0),"")</x:f>
      </x:c>
      <x:c r="AA141" s="110" t="str">
        <x:f>IF(AND(AA$7&gt;=FB141,AA$7&lt;=FC141),IFERROR($G141/FD141,0),"")</x:f>
      </x:c>
      <x:c r="AB141" s="110" t="str">
        <x:f>IF(AND(AB$7&gt;=FB141,AB$7&lt;=FC141),IFERROR($G141/FD141,0),"")</x:f>
      </x:c>
      <x:c r="AC141" s="110" t="str">
        <x:f>IF(AND(AC$7&gt;=FB141,AC$7&lt;=FC141),IFERROR($G141/FD141,0),"")</x:f>
      </x:c>
      <x:c r="AD141" s="110" t="str">
        <x:f>IF(AND(AD$7&gt;=FB141,AD$7&lt;=FC141),IFERROR($G141/FD141,0),"")</x:f>
      </x:c>
      <x:c r="AE141" s="110" t="str">
        <x:f>IF(AND(AE$7&gt;=FB141,AE$7&lt;=FC141),IFERROR($G141/FD141,0),"")</x:f>
      </x:c>
      <x:c r="AF141" s="110" t="str">
        <x:f>IF(AND(AF$7&gt;=FB141,AF$7&lt;=FC141),IFERROR($G141/FD141,0),"")</x:f>
      </x:c>
      <x:c r="AG141" s="110" t="str">
        <x:f>IF(AND(AG$7&gt;=FB141,AG$7&lt;=FC141),IFERROR($G141/FD141,0),"")</x:f>
      </x:c>
      <x:c r="AH141" s="110" t="str">
        <x:f>IF(AND(AH$7&gt;=FB141,AH$7&lt;=FC141),IFERROR($G141/FD141,0),"")</x:f>
      </x:c>
      <x:c r="AI141" s="110" t="str">
        <x:f>IF(AND(AI$7&gt;=FB141,AI$7&lt;=FC141),IFERROR($G141/FD141,0),"")</x:f>
      </x:c>
      <x:c r="AJ141" s="110" t="str">
        <x:f>IF(AND(AJ$7&gt;=FB141,AJ$7&lt;=FC141),IFERROR($G141/FD141,0),"")</x:f>
      </x:c>
      <x:c r="AK141" s="110" t="str">
        <x:f>IF(AND(AK$7&gt;=FB141,AK$7&lt;=FC141),IFERROR($G141/FD141,0),"")</x:f>
      </x:c>
      <x:c r="AL141" s="110" t="str">
        <x:f>IF(AND(AL$7&gt;=FB141,AL$7&lt;=FC141),IFERROR($G141/FD141,0),"")</x:f>
      </x:c>
      <x:c r="AM141" s="110" t="str">
        <x:f>IF(AND(AM$7&gt;=FB141,AM$7&lt;=FC141),IFERROR($G141/FD141,0),"")</x:f>
      </x:c>
      <x:c r="AN141" s="110" t="str">
        <x:f>IF(AND(AN$7&gt;=FB141,AN$7&lt;=FC141),IFERROR($G141/FD141,0),"")</x:f>
      </x:c>
      <x:c r="AO141" s="110" t="str">
        <x:f>IF(AND(AO$7&gt;=FB141,AO$7&lt;=FC141),IFERROR($G141/FD141,0),"")</x:f>
      </x:c>
      <x:c r="AP141" s="110" t="str">
        <x:f>IF(AND(AP$7&gt;=FB141,AP$7&lt;=FC141),IFERROR($G141/FD141,0),"")</x:f>
      </x:c>
      <x:c r="AQ141" s="110" t="str">
        <x:f>IF(AND(AQ$7&gt;=FB141,AQ$7&lt;=FC141),IFERROR($G141/FD141,0),"")</x:f>
      </x:c>
      <x:c r="AR141" s="110" t="str">
        <x:f>IF(AND(AR$7&gt;=FB141,AR$7&lt;=FC141),IFERROR($G141/FD141,0),"")</x:f>
      </x:c>
      <x:c r="AS141" s="110" t="str">
        <x:f>IF(AND(AS$7&gt;=FB141,AS$7&lt;=FC141),IFERROR($G141/FD141,0),"")</x:f>
      </x:c>
      <x:c r="AT141" s="110" t="str">
        <x:f>IF(AND(AT$7&gt;=FB141,AT$7&lt;=FC141),IFERROR($G141/FD141,0),"")</x:f>
      </x:c>
      <x:c r="AU141" s="110" t="str">
        <x:f>IF(AND(AU$7&gt;=FB141,AU$7&lt;=FC141),IFERROR($G141/FD141,0),"")</x:f>
      </x:c>
      <x:c r="AV141" s="110" t="str">
        <x:f>IF(AND(AV$7&gt;=FB141,AV$7&lt;=FC141),IFERROR($G141/FD141,0),"")</x:f>
      </x:c>
      <x:c r="AW141" s="110" t="str">
        <x:f>IF(AND(AW$7&gt;=FB141,AW$7&lt;=FC141),IFERROR($G141/FD141,0),"")</x:f>
      </x:c>
      <x:c r="AX141" s="110" t="str">
        <x:f>IF(AND(AX$7&gt;=FB141,AX$7&lt;=FC141),IFERROR($G141/FD141,0),"")</x:f>
      </x:c>
      <x:c r="AY141" s="110" t="str">
        <x:f>IF(AND(AY$7&gt;=FB141,AY$7&lt;=FC141),IFERROR($G141/FD141,0),"")</x:f>
      </x:c>
      <x:c r="AZ141" s="110" t="str">
        <x:f>IF(AND(AZ$7&gt;=FB141,AZ$7&lt;=FC141),IFERROR($G141/FD141,0),"")</x:f>
      </x:c>
      <x:c r="BA141" s="110" t="str">
        <x:f>IF(AND(BA$7&gt;=FB141,BA$7&lt;=FC141),IFERROR($G141/FD141,0),"")</x:f>
      </x:c>
      <x:c r="BB141" s="110" t="str">
        <x:f>IF(AND(BB$7&gt;=FB141,BB$7&lt;=FC141),IFERROR($G141/FD141,0),"")</x:f>
      </x:c>
      <x:c r="BC141" s="110" t="str">
        <x:f>IF(AND(BC$7&gt;=FB141,BC$7&lt;=FC141),IFERROR($G141/FD141,0),"")</x:f>
      </x:c>
      <x:c r="BD141" s="110" t="str">
        <x:f>IF(AND(BD$7&gt;=FB141,BD$7&lt;=FC141),IFERROR($G141/FD141,0),"")</x:f>
      </x:c>
      <x:c r="BE141" s="110" t="str">
        <x:f>IF(AND(BE$7&gt;=FB141,BE$7&lt;=FC141),IFERROR($G141/FD141,0),"")</x:f>
      </x:c>
      <x:c r="BF141" s="110" t="str">
        <x:f>IF(AND(BF$7&gt;=FB141,BF$7&lt;=FC141),IFERROR($G141/FD141,0),"")</x:f>
      </x:c>
      <x:c r="BG141" s="110" t="str">
        <x:f>IF(AND(BG$7&gt;=FB141,BG$7&lt;=FC141),IFERROR($G141/FD141,0),"")</x:f>
      </x:c>
      <x:c r="BH141" s="110" t="str">
        <x:f>IF(AND(BH$7&gt;=FB141,BH$7&lt;=FC141),IFERROR($G141/FD141,0),"")</x:f>
      </x:c>
      <x:c r="BI141" s="110" t="str">
        <x:f>IF(AND(BI$7&gt;=FB141,BI$7&lt;=FC141),IFERROR($G141/FD141,0),"")</x:f>
      </x:c>
      <x:c r="BJ141" s="110" t="str">
        <x:f>IF(AND(BJ$7&gt;=FB141,BJ$7&lt;=FC141),IFERROR($G141/FD141,0),"")</x:f>
      </x:c>
      <x:c r="BK141" s="110" t="str">
        <x:f>IF(AND(BK$7&gt;=FB141,BK$7&lt;=FC141),IFERROR($G141/FD141,0),"")</x:f>
      </x:c>
      <x:c r="BL141" s="110" t="str">
        <x:f>IF(AND(BL$7&gt;=FB141,BL$7&lt;=FC141),IFERROR($G141/FD141,0),"")</x:f>
      </x:c>
      <x:c r="BM141" s="110" t="str">
        <x:f>IF(AND(BM$7&gt;=FB141,BM$7&lt;=FC141),IFERROR($G141/FD141,0),"")</x:f>
      </x:c>
      <x:c r="BN141" s="110" t="str">
        <x:f>IF(AND(BN$7&gt;=FB141,BN$7&lt;=FC141),IFERROR($G141/FD141,0),"")</x:f>
      </x:c>
      <x:c r="BO141" s="110" t="str">
        <x:f>IF(AND(BO$7&gt;=FB141,BO$7&lt;=FC141),IFERROR($G141/FD141,0),"")</x:f>
      </x:c>
      <x:c r="BP141" s="110" t="str">
        <x:f>IF(AND(BP$7&gt;=FB141,BP$7&lt;=FC141),IFERROR($G141/FD141,0),"")</x:f>
      </x:c>
      <x:c r="BQ141" s="110" t="str">
        <x:f>IF(AND(BQ$7&gt;=FB141,BQ$7&lt;=FC141),IFERROR($G141/FD141,0),"")</x:f>
      </x:c>
      <x:c r="BR141" s="110" t="str">
        <x:f>IF(AND(BR$7&gt;=FB141,BR$7&lt;=FC141),IFERROR($G141/FD141,0),"")</x:f>
      </x:c>
      <x:c r="BS141" s="110" t="str">
        <x:f>IF(AND(BS$7&gt;=FB141,BS$7&lt;=FC141),IFERROR($G141/FD141,0),"")</x:f>
      </x:c>
      <x:c r="BT141" s="110" t="str">
        <x:f>IF(AND(BT$7&gt;=FB141,BT$7&lt;=FC141),IFERROR($G141/FD141,0),"")</x:f>
      </x:c>
      <x:c r="BU141" s="110" t="str">
        <x:f>IF(AND(BU$7&gt;=FB141,BU$7&lt;=FC141),IFERROR($G141/FD141,0),"")</x:f>
      </x:c>
      <x:c r="BV141" s="110" t="str">
        <x:f>IF(AND(BV$7&gt;=FB141,BV$7&lt;=FC141),IFERROR($G141/FD141,0),"")</x:f>
      </x:c>
      <x:c r="BW141" s="110" t="str">
        <x:f>IF(AND(BW$7&gt;=FB141,BW$7&lt;=FC141),IFERROR($G141/FD141,0),"")</x:f>
      </x:c>
      <x:c r="BX141" s="110" t="str">
        <x:f>IF(AND(BX$7&gt;=FB141,BX$7&lt;=FC141),IFERROR($G141/FD141,0),"")</x:f>
      </x:c>
      <x:c r="BY141" s="110" t="str">
        <x:f>IF(AND(BY$7&gt;=FB141,BY$7&lt;=FC141),IFERROR($G141/FD141,0),"")</x:f>
      </x:c>
      <x:c r="BZ141" s="110" t="str">
        <x:f>IF(AND(BZ$7&gt;=FB141,BZ$7&lt;=FC141),IFERROR($G141/FD141,0),"")</x:f>
      </x:c>
      <x:c r="CA141" s="110" t="str">
        <x:f>IF(AND(CA$7&gt;=FB141,CA$7&lt;=FC141),IFERROR($G141/FD141,0),"")</x:f>
      </x:c>
      <x:c r="CB141" s="110" t="str">
        <x:f>IF(AND(CB$7&gt;=FB141,CB$7&lt;=FC141),IFERROR($G141/FD141,0),"")</x:f>
      </x:c>
      <x:c r="CC141" s="110" t="str">
        <x:f>IF(AND(CC$7&gt;=FB141,CC$7&lt;=FC141),IFERROR($G141/FD141,0),"")</x:f>
      </x:c>
      <x:c r="CD141" s="110" t="str">
        <x:f>IF(AND(CD$7&gt;=FB141,CD$7&lt;=FC141),IFERROR($G141/FD141,0),"")</x:f>
      </x:c>
      <x:c r="CE141" s="110" t="str">
        <x:f>IF(AND(CE$7&gt;=FB141,CE$7&lt;=FC141),IFERROR($G141/FD141,0),"")</x:f>
      </x:c>
      <x:c r="CF141" s="110" t="str">
        <x:f>IF(AND(CF$7&gt;=FB141,CF$7&lt;=FC141),IFERROR($G141/FD141,0),"")</x:f>
      </x:c>
      <x:c r="CG141" s="110" t="str">
        <x:f>IF(AND(CG$7&gt;=FB141,CG$7&lt;=FC141),IFERROR($G141/FD141,0),"")</x:f>
      </x:c>
      <x:c r="CH141" s="110" t="str">
        <x:f>IF(AND(CH$7&gt;=FB141,CH$7&lt;=FC141),IFERROR($G141/FD141,0),"")</x:f>
      </x:c>
      <x:c r="CI141" s="110" t="str">
        <x:f>IF(AND(CI$7&gt;=FB141,CI$7&lt;=FC141),IFERROR($G141/FD141,0),"")</x:f>
      </x:c>
      <x:c r="CJ141" s="110" t="str">
        <x:f>IF(AND(CJ$7&gt;=FB141,CJ$7&lt;=FC141),IFERROR($G141/FD141,0),"")</x:f>
      </x:c>
      <x:c r="CK141" s="110" t="n">
        <x:f>IF(AND(CK$7&gt;=FB141,CK$7&lt;=FC141),IFERROR($G141/FD141,0),"")</x:f>
        <x:v>124687.5</x:v>
      </x:c>
      <x:c r="CL141" s="110" t="n">
        <x:f>IF(AND(CL$7&gt;=FB141,CL$7&lt;=FC141),IFERROR($G141/FD141,0),"")</x:f>
        <x:v>124687.5</x:v>
      </x:c>
      <x:c r="CM141" s="110" t="n">
        <x:f>IF(AND(CM$7&gt;=FB141,CM$7&lt;=FC141),IFERROR($G141/FD141,0),"")</x:f>
        <x:v>124687.5</x:v>
      </x:c>
      <x:c r="CN141" s="110" t="n">
        <x:f>IF(AND(CN$7&gt;=FB141,CN$7&lt;=FC141),IFERROR($G141/FD141,0),"")</x:f>
        <x:v>124687.5</x:v>
      </x:c>
      <x:c r="CO141" s="110" t="n">
        <x:f>IF(AND(CO$7&gt;=FB141,CO$7&lt;=FC141),IFERROR($G141/FD141,0),"")</x:f>
        <x:v>124687.5</x:v>
      </x:c>
      <x:c r="CP141" s="110" t="n">
        <x:f>IF(AND(CP$7&gt;=FB141,CP$7&lt;=FC141),IFERROR($G141/FD141,0),"")</x:f>
        <x:v>124687.5</x:v>
      </x:c>
      <x:c r="CQ141" s="110" t="n">
        <x:f>IF(AND(CQ$7&gt;=FB141,CQ$7&lt;=FC141),IFERROR($G141/FD141,0),"")</x:f>
        <x:v>124687.5</x:v>
      </x:c>
      <x:c r="CR141" s="110" t="n">
        <x:f>IF(AND(CR$7&gt;=FB141,CR$7&lt;=FC141),IFERROR($G141/FD141,0),"")</x:f>
        <x:v>124687.5</x:v>
      </x:c>
      <x:c r="CS141" s="110" t="n">
        <x:f>IF(AND(CS$7&gt;=FB141,CS$7&lt;=FC141),IFERROR($G141/FD141,0),"")</x:f>
        <x:v>124687.5</x:v>
      </x:c>
      <x:c r="CT141" s="110" t="n">
        <x:f>IF(AND(CT$7&gt;=FB141,CT$7&lt;=FC141),IFERROR($G141/FD141,0),"")</x:f>
        <x:v>124687.5</x:v>
      </x:c>
      <x:c r="CU141" s="110" t="n">
        <x:f>IF(AND(CU$7&gt;=FB141,CU$7&lt;=FC141),IFERROR($G141/FD141,0),"")</x:f>
        <x:v>124687.5</x:v>
      </x:c>
      <x:c r="CV141" s="110" t="n">
        <x:f>IF(AND(CV$7&gt;=FB141,CV$7&lt;=FC141),IFERROR($G141/FD141,0),"")</x:f>
        <x:v>124687.5</x:v>
      </x:c>
      <x:c r="CW141" s="110" t="n">
        <x:f>IF(AND(CW$7&gt;=FB141,CW$7&lt;=FC141),IFERROR($G141/FD141,0),"")</x:f>
        <x:v>124687.5</x:v>
      </x:c>
      <x:c r="CX141" s="110" t="n">
        <x:f>IF(AND(CX$7&gt;=FB141,CX$7&lt;=FC141),IFERROR($G141/FD141,0),"")</x:f>
        <x:v>124687.5</x:v>
      </x:c>
      <x:c r="CY141" s="110" t="n">
        <x:f>IF(AND(CY$7&gt;=FB141,CY$7&lt;=FC141),IFERROR($G141/FD141,0),"")</x:f>
        <x:v>124687.5</x:v>
      </x:c>
      <x:c r="CZ141" s="110" t="n">
        <x:f>IF(AND(CZ$7&gt;=FB141,CZ$7&lt;=FC141),IFERROR($G141/FD141,0),"")</x:f>
        <x:v>124687.5</x:v>
      </x:c>
      <x:c r="DA141" s="110" t="str">
        <x:f>IF(AND(DA$7&gt;=FB141,DA$7&lt;=FC141),IFERROR($G141/FD141,0),"")</x:f>
      </x:c>
      <x:c r="DB141" s="110" t="str">
        <x:f>IF(AND(DB$7&gt;=FB141,DB$7&lt;=FC141),IFERROR($G141/FD141,0),"")</x:f>
      </x:c>
      <x:c r="DC141" s="110" t="str">
        <x:f>IF(AND(DC$7&gt;=FB141,DC$7&lt;=FC141),IFERROR($G141/FD141,0),"")</x:f>
      </x:c>
      <x:c r="DD141" s="110" t="str">
        <x:f>IF(AND(DD$7&gt;=FB141,DD$7&lt;=FC141),IFERROR($G141/FD141,0),"")</x:f>
      </x:c>
      <x:c r="DE141" s="110" t="str">
        <x:f>IF(AND(DE$7&gt;=FB141,DE$7&lt;=FC141),IFERROR($G141/FD141,0),"")</x:f>
      </x:c>
      <x:c r="DF141" s="110" t="str">
        <x:f>IF(AND(DF$7&gt;=FB141,DF$7&lt;=FC141),IFERROR($G141/FD141,0),"")</x:f>
      </x:c>
      <x:c r="DG141" s="110" t="str">
        <x:f>IF(AND(DG$7&gt;=FB141,DG$7&lt;=FC141),IFERROR($G141/FD141,0),"")</x:f>
      </x:c>
      <x:c r="DH141" s="110" t="str">
        <x:f>IF(AND(DH$7&gt;=FB141,DH$7&lt;=FC141),IFERROR($G141/FD141,0),"")</x:f>
      </x:c>
      <x:c r="DI141" s="110" t="str">
        <x:f>IF(AND(DI$7&gt;=FB141,DI$7&lt;=FC141),IFERROR($G141/FD141,0),"")</x:f>
      </x:c>
      <x:c r="DJ141" s="110" t="str">
        <x:f>IF(AND(DJ$7&gt;=FB141,DJ$7&lt;=FC141),IFERROR($G141/FD141,0),"")</x:f>
      </x:c>
      <x:c r="DK141" s="110" t="str">
        <x:f>IF(AND(DK$7&gt;=FB141,DK$7&lt;=FC141),IFERROR($G141/FD141,0),"")</x:f>
      </x:c>
      <x:c r="DL141" s="110" t="str">
        <x:f>IF(AND(DL$7&gt;=FB141,DL$7&lt;=FC141),IFERROR($G141/FD141,0),"")</x:f>
      </x:c>
      <x:c r="DM141" s="110" t="str">
        <x:f>IF(AND(DM$7&gt;=FB141,DM$7&lt;=FC141),IFERROR($G141/FD141,0),"")</x:f>
      </x:c>
      <x:c r="DN141" s="110" t="str">
        <x:f>IF(AND(DN$7&gt;=FB141,DN$7&lt;=FC141),IFERROR($G141/FD141,0),"")</x:f>
      </x:c>
      <x:c r="DO141" s="110" t="str">
        <x:f>IF(AND(DO$7&gt;=FB141,DO$7&lt;=FC141),IFERROR($G141/FD141,0),"")</x:f>
      </x:c>
      <x:c r="DP141" s="110" t="str">
        <x:f>IF(AND(DP$7&gt;=FB141,DP$7&lt;=FC141),IFERROR($G141/FD141,0),"")</x:f>
      </x:c>
      <x:c r="DQ141" s="110" t="str">
        <x:f>IF(AND(DQ$7&gt;=FB141,DQ$7&lt;=FC141),IFERROR($G141/FD141,0),"")</x:f>
      </x:c>
      <x:c r="DR141" s="110" t="str">
        <x:f>IF(AND(DR$7&gt;=FB141,DR$7&lt;=FC141),IFERROR($G141/FD141,0),"")</x:f>
      </x:c>
      <x:c r="DS141" s="110" t="str">
        <x:f>IF(AND(DS$7&gt;=FB141,DS$7&lt;=FC141),IFERROR($G141/FD141,0),"")</x:f>
      </x:c>
      <x:c r="DT141" s="110" t="str">
        <x:f>IF(AND(DT$7&gt;=FB141,DT$7&lt;=FC141),IFERROR($G141/FD141,0),"")</x:f>
      </x:c>
      <x:c r="DU141" s="110" t="str">
        <x:f>IF(AND(DU$7&gt;=FB141,DU$7&lt;=FC141),IFERROR($G141/FD141,0),"")</x:f>
      </x:c>
      <x:c r="DV141" s="110" t="str">
        <x:f>IF(AND(DV$7&gt;=FB141,DV$7&lt;=FC141),IFERROR($G141/FD141,0),"")</x:f>
      </x:c>
      <x:c r="DW141" s="110" t="str">
        <x:f>IF(AND(DW$7&gt;=FB141,DW$7&lt;=FC141),IFERROR($G141/FD141,0),"")</x:f>
      </x:c>
      <x:c r="DX141" s="110" t="str">
        <x:f>IF(AND(DX$7&gt;=FB141,DX$7&lt;=FC141),IFERROR($G141/FD141,0),"")</x:f>
      </x:c>
      <x:c r="DY141" s="110" t="str">
        <x:f>IF(AND(DY$7&gt;=FB141,DY$7&lt;=FC141),IFERROR($G141/FD141,0),"")</x:f>
      </x:c>
      <x:c r="DZ141" s="110" t="str">
        <x:f>IF(AND(DZ$7&gt;=FB141,DZ$7&lt;=FC141),IFERROR($G141/FD141,0),"")</x:f>
      </x:c>
      <x:c r="EA141" s="110" t="str">
        <x:f>IF(AND(EA$7&gt;=FB141,EA$7&lt;=FC141),IFERROR($G141/FD141,0),"")</x:f>
      </x:c>
      <x:c r="EB141" s="110" t="str">
        <x:f>IF(AND(EB$7&gt;=FB141,EB$7&lt;=FC141),IFERROR($G141/FD141,0),"")</x:f>
      </x:c>
      <x:c r="EC141" s="110" t="str">
        <x:f>IF(AND(EC$7&gt;=FB141,EC$7&lt;=FC141),IFERROR($G141/FD141,0),"")</x:f>
      </x:c>
      <x:c r="ED141" s="110" t="str">
        <x:f>IF(AND(ED$7&gt;=FB141,ED$7&lt;=FC141),IFERROR($G141/FD141,0),"")</x:f>
      </x:c>
      <x:c r="EE141" s="110" t="str">
        <x:f>IF(AND(EE$7&gt;=FB141,EE$7&lt;=FC141),IFERROR($G141/FD141,0),"")</x:f>
      </x:c>
      <x:c r="EF141" s="110" t="str">
        <x:f>IF(AND(EF$7&gt;=FB141,EF$7&lt;=FC141),IFERROR($G141/FD141,0),"")</x:f>
      </x:c>
      <x:c r="EG141" s="110" t="str">
        <x:f>IF(AND(EG$7&gt;=FB141,EG$7&lt;=FC141),IFERROR($G141/FD141,0),"")</x:f>
      </x:c>
      <x:c r="EH141" s="110" t="str">
        <x:f>IF(AND(EH$7&gt;=FB141,EH$7&lt;=FC141),IFERROR($G141/FD141,0),"")</x:f>
      </x:c>
      <x:c r="EI141" s="110" t="str">
        <x:f>IF(AND(EI$7&gt;=FB141,EI$7&lt;=FC141),IFERROR($G141/FD141,0),"")</x:f>
      </x:c>
      <x:c r="EJ141" s="110" t="str">
        <x:f>IF(AND(EJ$7&gt;=FB141,EJ$7&lt;=FC141),IFERROR($G141/FD141,0),"")</x:f>
      </x:c>
      <x:c r="EK141" s="110" t="str">
        <x:f>IF(AND(EK$7&gt;=FB141,EK$7&lt;=FC141),IFERROR($G141/FD141,0),"")</x:f>
      </x:c>
      <x:c r="EL141" s="110" t="str">
        <x:f>IF(AND(EL$7&gt;=FB141,EL$7&lt;=FC141),IFERROR($G141/FD141,0),"")</x:f>
      </x:c>
      <x:c r="EM141" s="110" t="str">
        <x:f>IF(AND(EM$7&gt;=FB141,EM$7&lt;=FC141),IFERROR($G141/FD141,0),"")</x:f>
      </x:c>
      <x:c r="EN141" s="110" t="str">
        <x:f>IF(AND(EN$7&gt;=FB141,EN$7&lt;=FC141),IFERROR($G141/FD141,0),"")</x:f>
      </x:c>
      <x:c r="EO141" s="110" t="str">
        <x:f>IF(AND(EO$7&gt;=FB141,EO$7&lt;=FC141),IFERROR($G141/FD141,0),"")</x:f>
      </x:c>
      <x:c r="EP141" s="110" t="str">
        <x:f>IF(AND(EP$7&gt;=FB141,EP$7&lt;=FC141),IFERROR($G141/FD141,0),"")</x:f>
      </x:c>
      <x:c r="EQ141" s="110" t="str">
        <x:f>IF(AND(EQ$7&gt;=FB141,EQ$7&lt;=FC141),IFERROR($G141/FD141,0),"")</x:f>
      </x:c>
      <x:c r="ER141" s="110" t="str">
        <x:f>IF(AND(ER$7&gt;=FB141,ER$7&lt;=FC141),IFERROR($G141/FD141,0),"")</x:f>
      </x:c>
      <x:c r="ES141" s="110" t="str">
        <x:f>IF(AND(ES$7&gt;=FB141,ES$7&lt;=FC141),IFERROR($G141/FD141,0),"")</x:f>
      </x:c>
      <x:c r="ET141" s="110" t="str">
        <x:f>IF(AND(ET$7&gt;=FB141,ET$7&lt;=FC141),IFERROR($G141/FD141,0),"")</x:f>
      </x:c>
      <x:c r="EU141" s="110" t="str">
        <x:f>IF(AND(EU$7&gt;=FB141,EU$7&lt;=FC141),IFERROR($G141/FD141,0),"")</x:f>
      </x:c>
      <x:c r="EV141" s="110" t="str">
        <x:f>IF(AND(EV$7&gt;=FB141,EV$7&lt;=FC141),IFERROR($G141/FD141,0),"")</x:f>
      </x:c>
      <x:c r="EW141" s="110" t="str">
        <x:f>IF(AND(EW$7&gt;=FB141,EW$7&lt;=FC141),IFERROR($G141/FD141,0),"")</x:f>
      </x:c>
      <x:c r="EX141" s="110" t="str">
        <x:f>IF(AND(EX$7&gt;=FB141,EX$7&lt;=FC141),IFERROR($G141/FD141,0),"")</x:f>
      </x:c>
      <x:c r="EY141" s="110" t="str">
        <x:f>IF(AND(EY$7&gt;=FB141,EY$7&lt;=FC141),IFERROR($G141/FD141,0),"")</x:f>
      </x:c>
      <x:c r="EZ141" s="110" t="str">
        <x:f>IF(AND(EZ$7&gt;=FB141,EZ$7&lt;=FC141),IFERROR($G141/FD141,0),"")</x:f>
      </x:c>
      <x:c r="FA141" s="110" t="str">
        <x:f>IF(AND(FA$7&gt;=FB141,FA$7&lt;=FC141),IFERROR($G141/FD141,0),"")</x:f>
      </x:c>
      <x:c r="FB141" t="n">
        <x:f>'07_Presupuesto'!J135-'14_Parametros'!$B$5+1</x:f>
        <x:v>82</x:v>
      </x:c>
      <x:c r="FC141" t="n">
        <x:f>'07_Presupuesto'!K135-'14_Parametros'!$B$5+1</x:f>
        <x:v>97</x:v>
      </x:c>
      <x:c r="FD141" t="n">
        <x:f>FC141-FB141+1</x:f>
        <x:v>16</x:v>
      </x:c>
    </x:row>
    <x:row r="142" ht="21" customHeight="1">
      <x:c r="B142" t="str">
        <x:f>'07A_Ppto_Comparado'!K139</x:f>
        <x:v>D.4</x:v>
      </x:c>
      <x:c r="C142" t="str">
        <x:f>'07A_Ppto_Comparado'!L139</x:f>
        <x:v>TERRAZA ACCESO</x:v>
      </x:c>
      <x:c r="D142" t="str">
        <x:f>'07A_Ppto_Comparado'!M139</x:f>
        <x:v>M2</x:v>
      </x:c>
      <x:c r="E142" s="90" t="n">
        <x:f>'07A_Ppto_Comparado'!N139</x:f>
        <x:v>18</x:v>
      </x:c>
      <x:c r="F142" s="90" t="n">
        <x:f>'07A_Ppto_Comparado'!O139</x:f>
        <x:v>60000</x:v>
      </x:c>
      <x:c r="G142" s="90" t="n">
        <x:f>'07A_Ppto_Comparado'!P139</x:f>
        <x:v>1080000</x:v>
      </x:c>
      <x:c r="H142" s="90" t="str">
        <x:f>IF(AND(H$7&gt;=FB142,H$7&lt;=FC142),IFERROR($G142/FD142,0),"")</x:f>
      </x:c>
      <x:c r="I142" s="90" t="str">
        <x:f>IF(AND(I$7&gt;=FB142,I$7&lt;=FC142),IFERROR($G142/FD142,0),"")</x:f>
      </x:c>
      <x:c r="J142" s="90" t="str">
        <x:f t="shared" si="754"/>
      </x:c>
      <x:c r="K142" s="90" t="str">
        <x:f>IF(AND(K$7&gt;=FB142,K$7&lt;=FC142),IFERROR($G142/FD142,0),"")</x:f>
      </x:c>
      <x:c r="L142" s="90" t="str">
        <x:f>IF(AND(L$7&gt;=FB142,L$7&lt;=FC142),IFERROR($G142/FD142,0),"")</x:f>
      </x:c>
      <x:c r="M142" s="90" t="str">
        <x:f>IF(AND(M$7&gt;=FB142,M$7&lt;=FC142),IFERROR($G142/FD142,0),"")</x:f>
      </x:c>
      <x:c r="N142" s="90" t="str">
        <x:f>IF(AND(N$7&gt;=FB142,N$7&lt;=FC142),IFERROR($G142/FD142,0),"")</x:f>
      </x:c>
      <x:c r="O142" s="90" t="str">
        <x:f>IF(AND(O$7&gt;=FB142,O$7&lt;=FC142),IFERROR($G142/FD142,0),"")</x:f>
      </x:c>
      <x:c r="P142" s="90" t="str">
        <x:f>IF(AND(P$7&gt;=FB142,P$7&lt;=FC142),IFERROR($G142/FD142,0),"")</x:f>
      </x:c>
      <x:c r="Q142" s="90" t="str">
        <x:f>IF(AND(Q$7&gt;=FB142,Q$7&lt;=FC142),IFERROR($G142/FD142,0),"")</x:f>
      </x:c>
      <x:c r="R142" s="90" t="str">
        <x:f>IF(AND(R$7&gt;=FB142,R$7&lt;=FC142),IFERROR($G142/FD142,0),"")</x:f>
      </x:c>
      <x:c r="S142" s="90" t="str">
        <x:f>IF(AND(S$7&gt;=FB142,S$7&lt;=FC142),IFERROR($G142/FD142,0),"")</x:f>
      </x:c>
      <x:c r="T142" s="90" t="str">
        <x:f>IF(AND(T$7&gt;=FB142,T$7&lt;=FC142),IFERROR($G142/FD142,0),"")</x:f>
      </x:c>
      <x:c r="U142" s="90" t="str">
        <x:f>IF(AND(U$7&gt;=FB142,U$7&lt;=FC142),IFERROR($G142/FD142,0),"")</x:f>
      </x:c>
      <x:c r="V142" s="90" t="str">
        <x:f>IF(AND(V$7&gt;=FB142,V$7&lt;=FC142),IFERROR($G142/FD142,0),"")</x:f>
      </x:c>
      <x:c r="W142" s="90" t="str">
        <x:f>IF(AND(W$7&gt;=FB142,W$7&lt;=FC142),IFERROR($G142/FD142,0),"")</x:f>
      </x:c>
      <x:c r="X142" s="90" t="str">
        <x:f>IF(AND(X$7&gt;=FB142,X$7&lt;=FC142),IFERROR($G142/FD142,0),"")</x:f>
      </x:c>
      <x:c r="Y142" s="90" t="str">
        <x:f>IF(AND(Y$7&gt;=FB142,Y$7&lt;=FC142),IFERROR($G142/FD142,0),"")</x:f>
      </x:c>
      <x:c r="Z142" s="90" t="str">
        <x:f>IF(AND(Z$7&gt;=FB142,Z$7&lt;=FC142),IFERROR($G142/FD142,0),"")</x:f>
      </x:c>
      <x:c r="AA142" s="90" t="str">
        <x:f>IF(AND(AA$7&gt;=FB142,AA$7&lt;=FC142),IFERROR($G142/FD142,0),"")</x:f>
      </x:c>
      <x:c r="AB142" s="90" t="str">
        <x:f>IF(AND(AB$7&gt;=FB142,AB$7&lt;=FC142),IFERROR($G142/FD142,0),"")</x:f>
      </x:c>
      <x:c r="AC142" s="90" t="str">
        <x:f>IF(AND(AC$7&gt;=FB142,AC$7&lt;=FC142),IFERROR($G142/FD142,0),"")</x:f>
      </x:c>
      <x:c r="AD142" s="90" t="str">
        <x:f>IF(AND(AD$7&gt;=FB142,AD$7&lt;=FC142),IFERROR($G142/FD142,0),"")</x:f>
      </x:c>
      <x:c r="AE142" s="90" t="str">
        <x:f>IF(AND(AE$7&gt;=FB142,AE$7&lt;=FC142),IFERROR($G142/FD142,0),"")</x:f>
      </x:c>
      <x:c r="AF142" s="90" t="str">
        <x:f>IF(AND(AF$7&gt;=FB142,AF$7&lt;=FC142),IFERROR($G142/FD142,0),"")</x:f>
      </x:c>
      <x:c r="AG142" s="90" t="str">
        <x:f>IF(AND(AG$7&gt;=FB142,AG$7&lt;=FC142),IFERROR($G142/FD142,0),"")</x:f>
      </x:c>
      <x:c r="AH142" s="90" t="str">
        <x:f>IF(AND(AH$7&gt;=FB142,AH$7&lt;=FC142),IFERROR($G142/FD142,0),"")</x:f>
      </x:c>
      <x:c r="AI142" s="90" t="str">
        <x:f>IF(AND(AI$7&gt;=FB142,AI$7&lt;=FC142),IFERROR($G142/FD142,0),"")</x:f>
      </x:c>
      <x:c r="AJ142" s="90" t="str">
        <x:f>IF(AND(AJ$7&gt;=FB142,AJ$7&lt;=FC142),IFERROR($G142/FD142,0),"")</x:f>
      </x:c>
      <x:c r="AK142" s="90" t="str">
        <x:f>IF(AND(AK$7&gt;=FB142,AK$7&lt;=FC142),IFERROR($G142/FD142,0),"")</x:f>
      </x:c>
      <x:c r="AL142" s="90" t="str">
        <x:f>IF(AND(AL$7&gt;=FB142,AL$7&lt;=FC142),IFERROR($G142/FD142,0),"")</x:f>
      </x:c>
      <x:c r="AM142" s="90" t="str">
        <x:f>IF(AND(AM$7&gt;=FB142,AM$7&lt;=FC142),IFERROR($G142/FD142,0),"")</x:f>
      </x:c>
      <x:c r="AN142" s="90" t="str">
        <x:f>IF(AND(AN$7&gt;=FB142,AN$7&lt;=FC142),IFERROR($G142/FD142,0),"")</x:f>
      </x:c>
      <x:c r="AO142" s="90" t="str">
        <x:f>IF(AND(AO$7&gt;=FB142,AO$7&lt;=FC142),IFERROR($G142/FD142,0),"")</x:f>
      </x:c>
      <x:c r="AP142" s="90" t="str">
        <x:f>IF(AND(AP$7&gt;=FB142,AP$7&lt;=FC142),IFERROR($G142/FD142,0),"")</x:f>
      </x:c>
      <x:c r="AQ142" s="90" t="str">
        <x:f>IF(AND(AQ$7&gt;=FB142,AQ$7&lt;=FC142),IFERROR($G142/FD142,0),"")</x:f>
      </x:c>
      <x:c r="AR142" s="90" t="str">
        <x:f>IF(AND(AR$7&gt;=FB142,AR$7&lt;=FC142),IFERROR($G142/FD142,0),"")</x:f>
      </x:c>
      <x:c r="AS142" s="90" t="str">
        <x:f>IF(AND(AS$7&gt;=FB142,AS$7&lt;=FC142),IFERROR($G142/FD142,0),"")</x:f>
      </x:c>
      <x:c r="AT142" s="90" t="str">
        <x:f>IF(AND(AT$7&gt;=FB142,AT$7&lt;=FC142),IFERROR($G142/FD142,0),"")</x:f>
      </x:c>
      <x:c r="AU142" s="90" t="str">
        <x:f>IF(AND(AU$7&gt;=FB142,AU$7&lt;=FC142),IFERROR($G142/FD142,0),"")</x:f>
      </x:c>
      <x:c r="AV142" s="90" t="str">
        <x:f>IF(AND(AV$7&gt;=FB142,AV$7&lt;=FC142),IFERROR($G142/FD142,0),"")</x:f>
      </x:c>
      <x:c r="AW142" s="90" t="str">
        <x:f>IF(AND(AW$7&gt;=FB142,AW$7&lt;=FC142),IFERROR($G142/FD142,0),"")</x:f>
      </x:c>
      <x:c r="AX142" s="90" t="str">
        <x:f>IF(AND(AX$7&gt;=FB142,AX$7&lt;=FC142),IFERROR($G142/FD142,0),"")</x:f>
      </x:c>
      <x:c r="AY142" s="90" t="str">
        <x:f>IF(AND(AY$7&gt;=FB142,AY$7&lt;=FC142),IFERROR($G142/FD142,0),"")</x:f>
      </x:c>
      <x:c r="AZ142" s="90" t="str">
        <x:f>IF(AND(AZ$7&gt;=FB142,AZ$7&lt;=FC142),IFERROR($G142/FD142,0),"")</x:f>
      </x:c>
      <x:c r="BA142" s="90" t="str">
        <x:f>IF(AND(BA$7&gt;=FB142,BA$7&lt;=FC142),IFERROR($G142/FD142,0),"")</x:f>
      </x:c>
      <x:c r="BB142" s="90" t="str">
        <x:f>IF(AND(BB$7&gt;=FB142,BB$7&lt;=FC142),IFERROR($G142/FD142,0),"")</x:f>
      </x:c>
      <x:c r="BC142" s="90" t="str">
        <x:f>IF(AND(BC$7&gt;=FB142,BC$7&lt;=FC142),IFERROR($G142/FD142,0),"")</x:f>
      </x:c>
      <x:c r="BD142" s="90" t="str">
        <x:f>IF(AND(BD$7&gt;=FB142,BD$7&lt;=FC142),IFERROR($G142/FD142,0),"")</x:f>
      </x:c>
      <x:c r="BE142" s="90" t="str">
        <x:f>IF(AND(BE$7&gt;=FB142,BE$7&lt;=FC142),IFERROR($G142/FD142,0),"")</x:f>
      </x:c>
      <x:c r="BF142" s="90" t="str">
        <x:f>IF(AND(BF$7&gt;=FB142,BF$7&lt;=FC142),IFERROR($G142/FD142,0),"")</x:f>
      </x:c>
      <x:c r="BG142" s="90" t="str">
        <x:f>IF(AND(BG$7&gt;=FB142,BG$7&lt;=FC142),IFERROR($G142/FD142,0),"")</x:f>
      </x:c>
      <x:c r="BH142" s="90" t="str">
        <x:f>IF(AND(BH$7&gt;=FB142,BH$7&lt;=FC142),IFERROR($G142/FD142,0),"")</x:f>
      </x:c>
      <x:c r="BI142" s="90" t="str">
        <x:f>IF(AND(BI$7&gt;=FB142,BI$7&lt;=FC142),IFERROR($G142/FD142,0),"")</x:f>
      </x:c>
      <x:c r="BJ142" s="90" t="str">
        <x:f>IF(AND(BJ$7&gt;=FB142,BJ$7&lt;=FC142),IFERROR($G142/FD142,0),"")</x:f>
      </x:c>
      <x:c r="BK142" s="90" t="str">
        <x:f>IF(AND(BK$7&gt;=FB142,BK$7&lt;=FC142),IFERROR($G142/FD142,0),"")</x:f>
      </x:c>
      <x:c r="BL142" s="90" t="str">
        <x:f>IF(AND(BL$7&gt;=FB142,BL$7&lt;=FC142),IFERROR($G142/FD142,0),"")</x:f>
      </x:c>
      <x:c r="BM142" s="90" t="str">
        <x:f>IF(AND(BM$7&gt;=FB142,BM$7&lt;=FC142),IFERROR($G142/FD142,0),"")</x:f>
      </x:c>
      <x:c r="BN142" s="90" t="str">
        <x:f>IF(AND(BN$7&gt;=FB142,BN$7&lt;=FC142),IFERROR($G142/FD142,0),"")</x:f>
      </x:c>
      <x:c r="BO142" s="90" t="str">
        <x:f>IF(AND(BO$7&gt;=FB142,BO$7&lt;=FC142),IFERROR($G142/FD142,0),"")</x:f>
      </x:c>
      <x:c r="BP142" s="90" t="str">
        <x:f>IF(AND(BP$7&gt;=FB142,BP$7&lt;=FC142),IFERROR($G142/FD142,0),"")</x:f>
      </x:c>
      <x:c r="BQ142" s="90" t="str">
        <x:f>IF(AND(BQ$7&gt;=FB142,BQ$7&lt;=FC142),IFERROR($G142/FD142,0),"")</x:f>
      </x:c>
      <x:c r="BR142" s="90" t="str">
        <x:f>IF(AND(BR$7&gt;=FB142,BR$7&lt;=FC142),IFERROR($G142/FD142,0),"")</x:f>
      </x:c>
      <x:c r="BS142" s="90" t="str">
        <x:f>IF(AND(BS$7&gt;=FB142,BS$7&lt;=FC142),IFERROR($G142/FD142,0),"")</x:f>
      </x:c>
      <x:c r="BT142" s="90" t="str">
        <x:f>IF(AND(BT$7&gt;=FB142,BT$7&lt;=FC142),IFERROR($G142/FD142,0),"")</x:f>
      </x:c>
      <x:c r="BU142" s="90" t="str">
        <x:f>IF(AND(BU$7&gt;=FB142,BU$7&lt;=FC142),IFERROR($G142/FD142,0),"")</x:f>
      </x:c>
      <x:c r="BV142" s="90" t="str">
        <x:f>IF(AND(BV$7&gt;=FB142,BV$7&lt;=FC142),IFERROR($G142/FD142,0),"")</x:f>
      </x:c>
      <x:c r="BW142" s="90" t="str">
        <x:f>IF(AND(BW$7&gt;=FB142,BW$7&lt;=FC142),IFERROR($G142/FD142,0),"")</x:f>
      </x:c>
      <x:c r="BX142" s="90" t="str">
        <x:f>IF(AND(BX$7&gt;=FB142,BX$7&lt;=FC142),IFERROR($G142/FD142,0),"")</x:f>
      </x:c>
      <x:c r="BY142" s="90" t="str">
        <x:f>IF(AND(BY$7&gt;=FB142,BY$7&lt;=FC142),IFERROR($G142/FD142,0),"")</x:f>
      </x:c>
      <x:c r="BZ142" s="90" t="str">
        <x:f>IF(AND(BZ$7&gt;=FB142,BZ$7&lt;=FC142),IFERROR($G142/FD142,0),"")</x:f>
      </x:c>
      <x:c r="CA142" s="90" t="str">
        <x:f>IF(AND(CA$7&gt;=FB142,CA$7&lt;=FC142),IFERROR($G142/FD142,0),"")</x:f>
      </x:c>
      <x:c r="CB142" s="90" t="str">
        <x:f>IF(AND(CB$7&gt;=FB142,CB$7&lt;=FC142),IFERROR($G142/FD142,0),"")</x:f>
      </x:c>
      <x:c r="CC142" s="90" t="str">
        <x:f>IF(AND(CC$7&gt;=FB142,CC$7&lt;=FC142),IFERROR($G142/FD142,0),"")</x:f>
      </x:c>
      <x:c r="CD142" s="90" t="str">
        <x:f>IF(AND(CD$7&gt;=FB142,CD$7&lt;=FC142),IFERROR($G142/FD142,0),"")</x:f>
      </x:c>
      <x:c r="CE142" s="90" t="str">
        <x:f>IF(AND(CE$7&gt;=FB142,CE$7&lt;=FC142),IFERROR($G142/FD142,0),"")</x:f>
      </x:c>
      <x:c r="CF142" s="90" t="str">
        <x:f>IF(AND(CF$7&gt;=FB142,CF$7&lt;=FC142),IFERROR($G142/FD142,0),"")</x:f>
      </x:c>
      <x:c r="CG142" s="90" t="str">
        <x:f>IF(AND(CG$7&gt;=FB142,CG$7&lt;=FC142),IFERROR($G142/FD142,0),"")</x:f>
      </x:c>
      <x:c r="CH142" s="90" t="str">
        <x:f>IF(AND(CH$7&gt;=FB142,CH$7&lt;=FC142),IFERROR($G142/FD142,0),"")</x:f>
      </x:c>
      <x:c r="CI142" s="90" t="str">
        <x:f>IF(AND(CI$7&gt;=FB142,CI$7&lt;=FC142),IFERROR($G142/FD142,0),"")</x:f>
      </x:c>
      <x:c r="CJ142" s="90" t="str">
        <x:f>IF(AND(CJ$7&gt;=FB142,CJ$7&lt;=FC142),IFERROR($G142/FD142,0),"")</x:f>
      </x:c>
      <x:c r="CK142" s="90" t="str">
        <x:f>IF(AND(CK$7&gt;=FB142,CK$7&lt;=FC142),IFERROR($G142/FD142,0),"")</x:f>
      </x:c>
      <x:c r="CL142" s="90" t="str">
        <x:f>IF(AND(CL$7&gt;=FB142,CL$7&lt;=FC142),IFERROR($G142/FD142,0),"")</x:f>
      </x:c>
      <x:c r="CM142" s="90" t="str">
        <x:f>IF(AND(CM$7&gt;=FB142,CM$7&lt;=FC142),IFERROR($G142/FD142,0),"")</x:f>
      </x:c>
      <x:c r="CN142" s="90" t="str">
        <x:f>IF(AND(CN$7&gt;=FB142,CN$7&lt;=FC142),IFERROR($G142/FD142,0),"")</x:f>
      </x:c>
      <x:c r="CO142" s="90" t="str">
        <x:f>IF(AND(CO$7&gt;=FB142,CO$7&lt;=FC142),IFERROR($G142/FD142,0),"")</x:f>
      </x:c>
      <x:c r="CP142" s="90" t="str">
        <x:f>IF(AND(CP$7&gt;=FB142,CP$7&lt;=FC142),IFERROR($G142/FD142,0),"")</x:f>
      </x:c>
      <x:c r="CQ142" s="90" t="str">
        <x:f>IF(AND(CQ$7&gt;=FB142,CQ$7&lt;=FC142),IFERROR($G142/FD142,0),"")</x:f>
      </x:c>
      <x:c r="CR142" s="90" t="str">
        <x:f>IF(AND(CR$7&gt;=FB142,CR$7&lt;=FC142),IFERROR($G142/FD142,0),"")</x:f>
      </x:c>
      <x:c r="CS142" s="90" t="str">
        <x:f>IF(AND(CS$7&gt;=FB142,CS$7&lt;=FC142),IFERROR($G142/FD142,0),"")</x:f>
      </x:c>
      <x:c r="CT142" s="90" t="str">
        <x:f>IF(AND(CT$7&gt;=FB142,CT$7&lt;=FC142),IFERROR($G142/FD142,0),"")</x:f>
      </x:c>
      <x:c r="CU142" s="90" t="str">
        <x:f>IF(AND(CU$7&gt;=FB142,CU$7&lt;=FC142),IFERROR($G142/FD142,0),"")</x:f>
      </x:c>
      <x:c r="CV142" s="90" t="str">
        <x:f>IF(AND(CV$7&gt;=FB142,CV$7&lt;=FC142),IFERROR($G142/FD142,0),"")</x:f>
      </x:c>
      <x:c r="CW142" s="90" t="str">
        <x:f>IF(AND(CW$7&gt;=FB142,CW$7&lt;=FC142),IFERROR($G142/FD142,0),"")</x:f>
      </x:c>
      <x:c r="CX142" s="90" t="str">
        <x:f>IF(AND(CX$7&gt;=FB142,CX$7&lt;=FC142),IFERROR($G142/FD142,0),"")</x:f>
      </x:c>
      <x:c r="CY142" s="90" t="str">
        <x:f>IF(AND(CY$7&gt;=FB142,CY$7&lt;=FC142),IFERROR($G142/FD142,0),"")</x:f>
      </x:c>
      <x:c r="CZ142" s="90" t="str">
        <x:f>IF(AND(CZ$7&gt;=FB142,CZ$7&lt;=FC142),IFERROR($G142/FD142,0),"")</x:f>
      </x:c>
      <x:c r="DA142" s="90" t="str">
        <x:f>IF(AND(DA$7&gt;=FB142,DA$7&lt;=FC142),IFERROR($G142/FD142,0),"")</x:f>
      </x:c>
      <x:c r="DB142" s="90" t="str">
        <x:f>IF(AND(DB$7&gt;=FB142,DB$7&lt;=FC142),IFERROR($G142/FD142,0),"")</x:f>
      </x:c>
      <x:c r="DC142" s="90" t="str">
        <x:f>IF(AND(DC$7&gt;=FB142,DC$7&lt;=FC142),IFERROR($G142/FD142,0),"")</x:f>
      </x:c>
      <x:c r="DD142" s="90" t="str">
        <x:f>IF(AND(DD$7&gt;=FB142,DD$7&lt;=FC142),IFERROR($G142/FD142,0),"")</x:f>
      </x:c>
      <x:c r="DE142" s="90" t="str">
        <x:f>IF(AND(DE$7&gt;=FB142,DE$7&lt;=FC142),IFERROR($G142/FD142,0),"")</x:f>
      </x:c>
      <x:c r="DF142" s="90" t="str">
        <x:f>IF(AND(DF$7&gt;=FB142,DF$7&lt;=FC142),IFERROR($G142/FD142,0),"")</x:f>
      </x:c>
      <x:c r="DG142" s="90" t="str">
        <x:f>IF(AND(DG$7&gt;=FB142,DG$7&lt;=FC142),IFERROR($G142/FD142,0),"")</x:f>
      </x:c>
      <x:c r="DH142" s="90" t="str">
        <x:f>IF(AND(DH$7&gt;=FB142,DH$7&lt;=FC142),IFERROR($G142/FD142,0),"")</x:f>
      </x:c>
      <x:c r="DI142" s="90" t="str">
        <x:f>IF(AND(DI$7&gt;=FB142,DI$7&lt;=FC142),IFERROR($G142/FD142,0),"")</x:f>
      </x:c>
      <x:c r="DJ142" s="90" t="str">
        <x:f>IF(AND(DJ$7&gt;=FB142,DJ$7&lt;=FC142),IFERROR($G142/FD142,0),"")</x:f>
      </x:c>
      <x:c r="DK142" s="90" t="str">
        <x:f>IF(AND(DK$7&gt;=FB142,DK$7&lt;=FC142),IFERROR($G142/FD142,0),"")</x:f>
      </x:c>
      <x:c r="DL142" s="90" t="str">
        <x:f>IF(AND(DL$7&gt;=FB142,DL$7&lt;=FC142),IFERROR($G142/FD142,0),"")</x:f>
      </x:c>
      <x:c r="DM142" s="90" t="str">
        <x:f>IF(AND(DM$7&gt;=FB142,DM$7&lt;=FC142),IFERROR($G142/FD142,0),"")</x:f>
      </x:c>
      <x:c r="DN142" s="90" t="str">
        <x:f>IF(AND(DN$7&gt;=FB142,DN$7&lt;=FC142),IFERROR($G142/FD142,0),"")</x:f>
      </x:c>
      <x:c r="DO142" s="90" t="n">
        <x:f>IF(AND(DO$7&gt;=FB142,DO$7&lt;=FC142),IFERROR($G142/FD142,0),"")</x:f>
        <x:v>108000</x:v>
      </x:c>
      <x:c r="DP142" s="90" t="n">
        <x:f>IF(AND(DP$7&gt;=FB142,DP$7&lt;=FC142),IFERROR($G142/FD142,0),"")</x:f>
        <x:v>108000</x:v>
      </x:c>
      <x:c r="DQ142" s="90" t="n">
        <x:f>IF(AND(DQ$7&gt;=FB142,DQ$7&lt;=FC142),IFERROR($G142/FD142,0),"")</x:f>
        <x:v>108000</x:v>
      </x:c>
      <x:c r="DR142" s="90" t="n">
        <x:f>IF(AND(DR$7&gt;=FB142,DR$7&lt;=FC142),IFERROR($G142/FD142,0),"")</x:f>
        <x:v>108000</x:v>
      </x:c>
      <x:c r="DS142" s="90" t="n">
        <x:f>IF(AND(DS$7&gt;=FB142,DS$7&lt;=FC142),IFERROR($G142/FD142,0),"")</x:f>
        <x:v>108000</x:v>
      </x:c>
      <x:c r="DT142" s="90" t="n">
        <x:f>IF(AND(DT$7&gt;=FB142,DT$7&lt;=FC142),IFERROR($G142/FD142,0),"")</x:f>
        <x:v>108000</x:v>
      </x:c>
      <x:c r="DU142" s="90" t="n">
        <x:f>IF(AND(DU$7&gt;=FB142,DU$7&lt;=FC142),IFERROR($G142/FD142,0),"")</x:f>
        <x:v>108000</x:v>
      </x:c>
      <x:c r="DV142" s="90" t="n">
        <x:f>IF(AND(DV$7&gt;=FB142,DV$7&lt;=FC142),IFERROR($G142/FD142,0),"")</x:f>
        <x:v>108000</x:v>
      </x:c>
      <x:c r="DW142" s="90" t="n">
        <x:f>IF(AND(DW$7&gt;=FB142,DW$7&lt;=FC142),IFERROR($G142/FD142,0),"")</x:f>
        <x:v>108000</x:v>
      </x:c>
      <x:c r="DX142" s="90" t="n">
        <x:f>IF(AND(DX$7&gt;=FB142,DX$7&lt;=FC142),IFERROR($G142/FD142,0),"")</x:f>
        <x:v>108000</x:v>
      </x:c>
      <x:c r="DY142" s="90" t="str">
        <x:f>IF(AND(DY$7&gt;=FB142,DY$7&lt;=FC142),IFERROR($G142/FD142,0),"")</x:f>
      </x:c>
      <x:c r="DZ142" s="90" t="str">
        <x:f>IF(AND(DZ$7&gt;=FB142,DZ$7&lt;=FC142),IFERROR($G142/FD142,0),"")</x:f>
      </x:c>
      <x:c r="EA142" s="90" t="str">
        <x:f>IF(AND(EA$7&gt;=FB142,EA$7&lt;=FC142),IFERROR($G142/FD142,0),"")</x:f>
      </x:c>
      <x:c r="EB142" s="90" t="str">
        <x:f>IF(AND(EB$7&gt;=FB142,EB$7&lt;=FC142),IFERROR($G142/FD142,0),"")</x:f>
      </x:c>
      <x:c r="EC142" s="90" t="str">
        <x:f>IF(AND(EC$7&gt;=FB142,EC$7&lt;=FC142),IFERROR($G142/FD142,0),"")</x:f>
      </x:c>
      <x:c r="ED142" s="90" t="str">
        <x:f>IF(AND(ED$7&gt;=FB142,ED$7&lt;=FC142),IFERROR($G142/FD142,0),"")</x:f>
      </x:c>
      <x:c r="EE142" s="90" t="str">
        <x:f>IF(AND(EE$7&gt;=FB142,EE$7&lt;=FC142),IFERROR($G142/FD142,0),"")</x:f>
      </x:c>
      <x:c r="EF142" s="90" t="str">
        <x:f>IF(AND(EF$7&gt;=FB142,EF$7&lt;=FC142),IFERROR($G142/FD142,0),"")</x:f>
      </x:c>
      <x:c r="EG142" s="90" t="str">
        <x:f>IF(AND(EG$7&gt;=FB142,EG$7&lt;=FC142),IFERROR($G142/FD142,0),"")</x:f>
      </x:c>
      <x:c r="EH142" s="90" t="str">
        <x:f>IF(AND(EH$7&gt;=FB142,EH$7&lt;=FC142),IFERROR($G142/FD142,0),"")</x:f>
      </x:c>
      <x:c r="EI142" s="90" t="str">
        <x:f>IF(AND(EI$7&gt;=FB142,EI$7&lt;=FC142),IFERROR($G142/FD142,0),"")</x:f>
      </x:c>
      <x:c r="EJ142" s="90" t="str">
        <x:f>IF(AND(EJ$7&gt;=FB142,EJ$7&lt;=FC142),IFERROR($G142/FD142,0),"")</x:f>
      </x:c>
      <x:c r="EK142" s="90" t="str">
        <x:f>IF(AND(EK$7&gt;=FB142,EK$7&lt;=FC142),IFERROR($G142/FD142,0),"")</x:f>
      </x:c>
      <x:c r="EL142" s="90" t="str">
        <x:f>IF(AND(EL$7&gt;=FB142,EL$7&lt;=FC142),IFERROR($G142/FD142,0),"")</x:f>
      </x:c>
      <x:c r="EM142" s="90" t="str">
        <x:f>IF(AND(EM$7&gt;=FB142,EM$7&lt;=FC142),IFERROR($G142/FD142,0),"")</x:f>
      </x:c>
      <x:c r="EN142" s="90" t="str">
        <x:f>IF(AND(EN$7&gt;=FB142,EN$7&lt;=FC142),IFERROR($G142/FD142,0),"")</x:f>
      </x:c>
      <x:c r="EO142" s="90" t="str">
        <x:f>IF(AND(EO$7&gt;=FB142,EO$7&lt;=FC142),IFERROR($G142/FD142,0),"")</x:f>
      </x:c>
      <x:c r="EP142" s="90" t="str">
        <x:f>IF(AND(EP$7&gt;=FB142,EP$7&lt;=FC142),IFERROR($G142/FD142,0),"")</x:f>
      </x:c>
      <x:c r="EQ142" s="90" t="str">
        <x:f>IF(AND(EQ$7&gt;=FB142,EQ$7&lt;=FC142),IFERROR($G142/FD142,0),"")</x:f>
      </x:c>
      <x:c r="ER142" s="90" t="str">
        <x:f>IF(AND(ER$7&gt;=FB142,ER$7&lt;=FC142),IFERROR($G142/FD142,0),"")</x:f>
      </x:c>
      <x:c r="ES142" s="90" t="str">
        <x:f>IF(AND(ES$7&gt;=FB142,ES$7&lt;=FC142),IFERROR($G142/FD142,0),"")</x:f>
      </x:c>
      <x:c r="ET142" s="90" t="str">
        <x:f>IF(AND(ET$7&gt;=FB142,ET$7&lt;=FC142),IFERROR($G142/FD142,0),"")</x:f>
      </x:c>
      <x:c r="EU142" s="90" t="str">
        <x:f>IF(AND(EU$7&gt;=FB142,EU$7&lt;=FC142),IFERROR($G142/FD142,0),"")</x:f>
      </x:c>
      <x:c r="EV142" s="90" t="str">
        <x:f>IF(AND(EV$7&gt;=FB142,EV$7&lt;=FC142),IFERROR($G142/FD142,0),"")</x:f>
      </x:c>
      <x:c r="EW142" s="90" t="str">
        <x:f>IF(AND(EW$7&gt;=FB142,EW$7&lt;=FC142),IFERROR($G142/FD142,0),"")</x:f>
      </x:c>
      <x:c r="EX142" s="90" t="str">
        <x:f>IF(AND(EX$7&gt;=FB142,EX$7&lt;=FC142),IFERROR($G142/FD142,0),"")</x:f>
      </x:c>
      <x:c r="EY142" s="90" t="str">
        <x:f>IF(AND(EY$7&gt;=FB142,EY$7&lt;=FC142),IFERROR($G142/FD142,0),"")</x:f>
      </x:c>
      <x:c r="EZ142" s="90" t="str">
        <x:f>IF(AND(EZ$7&gt;=FB142,EZ$7&lt;=FC142),IFERROR($G142/FD142,0),"")</x:f>
      </x:c>
      <x:c r="FA142" s="90" t="str">
        <x:f>IF(AND(FA$7&gt;=FB142,FA$7&lt;=FC142),IFERROR($G142/FD142,0),"")</x:f>
      </x:c>
      <x:c r="FB142" t="n">
        <x:f>'07_Presupuesto'!J136-'14_Parametros'!$B$5+1</x:f>
        <x:v>112</x:v>
      </x:c>
      <x:c r="FC142" t="n">
        <x:f>'07_Presupuesto'!K136-'14_Parametros'!$B$5+1</x:f>
        <x:v>121</x:v>
      </x:c>
      <x:c r="FD142" t="n">
        <x:f>FC142-FB142+1</x:f>
        <x:v>10</x:v>
      </x:c>
    </x:row>
    <x:row r="143" ht="22.950000762939453" customHeight="1">
      <x:c r="B143" s="107" t="s">
        <x:v>384</x:v>
      </x:c>
      <x:c r="C143" s="107"/>
      <x:c r="D143" s="107"/>
      <x:c r="E143" s="107"/>
      <x:c r="F143" s="107"/>
      <x:c r="G143" s="107"/>
      <x:c r="H143" s="107"/>
      <x:c r="I143" s="107"/>
      <x:c r="J143" s="107" t="str">
        <x:f t="shared" si="754"/>
      </x:c>
      <x:c r="K143" s="107"/>
      <x:c r="L143" s="107"/>
      <x:c r="M143" s="107"/>
      <x:c r="N143" s="107"/>
      <x:c r="O143" s="107"/>
      <x:c r="P143" s="107"/>
      <x:c r="Q143" s="107"/>
      <x:c r="R143" s="107"/>
      <x:c r="S143" s="107"/>
      <x:c r="T143" s="107"/>
      <x:c r="U143" s="107"/>
      <x:c r="V143" s="107"/>
      <x:c r="W143" s="107"/>
      <x:c r="X143" s="107"/>
      <x:c r="Y143" s="107"/>
      <x:c r="Z143" s="107"/>
      <x:c r="AA143" s="107"/>
      <x:c r="AB143" s="107"/>
      <x:c r="AC143" s="107"/>
      <x:c r="AD143" s="107"/>
      <x:c r="AE143" s="107"/>
      <x:c r="AF143" s="107"/>
      <x:c r="AG143" s="107"/>
      <x:c r="AH143" s="107"/>
      <x:c r="AI143" s="107"/>
      <x:c r="AJ143" s="107"/>
      <x:c r="AK143" s="107"/>
      <x:c r="AL143" s="107"/>
      <x:c r="AM143" s="107"/>
      <x:c r="AN143" s="107"/>
      <x:c r="AO143" s="107"/>
      <x:c r="AP143" s="107"/>
      <x:c r="AQ143" s="107"/>
      <x:c r="AR143" s="107"/>
      <x:c r="AS143" s="107"/>
      <x:c r="AT143" s="107"/>
      <x:c r="AU143" s="107"/>
      <x:c r="AV143" s="107"/>
      <x:c r="AW143" s="107"/>
      <x:c r="AX143" s="107"/>
      <x:c r="AY143" s="107"/>
      <x:c r="AZ143" s="107"/>
      <x:c r="BA143" s="107"/>
      <x:c r="BB143" s="107"/>
      <x:c r="BC143" s="107"/>
      <x:c r="BD143" s="107"/>
      <x:c r="BE143" s="107"/>
      <x:c r="BF143" s="107"/>
      <x:c r="BG143" s="107"/>
      <x:c r="BH143" s="107"/>
      <x:c r="BI143" s="107"/>
      <x:c r="BJ143" s="107"/>
      <x:c r="BK143" s="107"/>
      <x:c r="BL143" s="107"/>
      <x:c r="BM143" s="107"/>
      <x:c r="BN143" s="107"/>
      <x:c r="BO143" s="107"/>
      <x:c r="BP143" s="107"/>
      <x:c r="BQ143" s="107"/>
      <x:c r="BR143" s="107"/>
      <x:c r="BS143" s="107"/>
      <x:c r="BT143" s="107"/>
      <x:c r="BU143" s="107"/>
      <x:c r="BV143" s="107"/>
      <x:c r="BW143" s="107"/>
      <x:c r="BX143" s="107"/>
      <x:c r="BY143" s="107"/>
      <x:c r="BZ143" s="107"/>
      <x:c r="CA143" s="107"/>
      <x:c r="CB143" s="107"/>
      <x:c r="CC143" s="107"/>
      <x:c r="CD143" s="107"/>
      <x:c r="CE143" s="107"/>
      <x:c r="CF143" s="107"/>
      <x:c r="CG143" s="107"/>
      <x:c r="CH143" s="107"/>
      <x:c r="CI143" s="107"/>
      <x:c r="CJ143" s="107"/>
      <x:c r="CK143" s="107"/>
      <x:c r="CL143" s="107"/>
      <x:c r="CM143" s="107"/>
      <x:c r="CN143" s="107"/>
      <x:c r="CO143" s="107"/>
      <x:c r="CP143" s="107"/>
      <x:c r="CQ143" s="107"/>
      <x:c r="CR143" s="107"/>
      <x:c r="CS143" s="107"/>
      <x:c r="CT143" s="107"/>
      <x:c r="CU143" s="107"/>
      <x:c r="CV143" s="107"/>
      <x:c r="CW143" s="107"/>
      <x:c r="CX143" s="107"/>
      <x:c r="CY143" s="107"/>
      <x:c r="CZ143" s="107"/>
      <x:c r="DA143" s="107"/>
      <x:c r="DB143" s="107"/>
      <x:c r="DC143" s="107"/>
      <x:c r="DD143" s="107"/>
      <x:c r="DE143" s="107"/>
      <x:c r="DF143" s="107"/>
      <x:c r="DG143" s="107"/>
      <x:c r="DH143" s="107"/>
      <x:c r="DI143" s="107"/>
      <x:c r="DJ143" s="107"/>
      <x:c r="DK143" s="107"/>
      <x:c r="DL143" s="107"/>
      <x:c r="DM143" s="107"/>
      <x:c r="DN143" s="107"/>
      <x:c r="DO143" s="107"/>
      <x:c r="DP143" s="107"/>
      <x:c r="DQ143" s="107"/>
      <x:c r="DR143" s="107"/>
      <x:c r="DS143" s="107"/>
      <x:c r="DT143" s="107"/>
      <x:c r="DU143" s="107"/>
      <x:c r="DV143" s="107"/>
      <x:c r="DW143" s="107"/>
      <x:c r="DX143" s="107"/>
      <x:c r="DY143" s="107"/>
      <x:c r="DZ143" s="107"/>
      <x:c r="EA143" s="107"/>
      <x:c r="EB143" s="107"/>
      <x:c r="EC143" s="107"/>
      <x:c r="ED143" s="107"/>
      <x:c r="EE143" s="107"/>
      <x:c r="EF143" s="107"/>
      <x:c r="EG143" s="107"/>
      <x:c r="EH143" s="107"/>
      <x:c r="EI143" s="107"/>
      <x:c r="EJ143" s="107"/>
      <x:c r="EK143" s="107"/>
      <x:c r="EL143" s="107"/>
      <x:c r="EM143" s="107"/>
      <x:c r="EN143" s="107"/>
      <x:c r="EO143" s="107"/>
      <x:c r="EP143" s="107"/>
      <x:c r="EQ143" s="107"/>
      <x:c r="ER143" s="107"/>
      <x:c r="ES143" s="107"/>
      <x:c r="ET143" s="107"/>
      <x:c r="EU143" s="107"/>
      <x:c r="EV143" s="107"/>
      <x:c r="EW143" s="107"/>
      <x:c r="EX143" s="107"/>
      <x:c r="EY143" s="107"/>
      <x:c r="EZ143" s="107"/>
      <x:c r="FA143" s="107"/>
    </x:row>
    <x:row r="144" ht="21" customHeight="1">
      <x:c r="B144" s="109" t="str">
        <x:f>'07A_Ppto_Comparado'!K140</x:f>
        <x:v>E.1</x:v>
      </x:c>
      <x:c r="C144" s="109" t="str">
        <x:f>'07A_Ppto_Comparado'!L140</x:f>
        <x:v>ESCAÑO INCLUSIVO</x:v>
      </x:c>
      <x:c r="D144" s="109" t="str">
        <x:f>'07A_Ppto_Comparado'!M140</x:f>
        <x:v>UNI</x:v>
      </x:c>
      <x:c r="E144" s="110" t="n">
        <x:f>'07A_Ppto_Comparado'!N140</x:f>
        <x:v>4</x:v>
      </x:c>
      <x:c r="F144" s="110" t="n">
        <x:f>'07A_Ppto_Comparado'!O140</x:f>
        <x:v>525000</x:v>
      </x:c>
      <x:c r="G144" s="110" t="n">
        <x:f>'07A_Ppto_Comparado'!P140</x:f>
        <x:v>2100000</x:v>
      </x:c>
      <x:c r="H144" s="110" t="str">
        <x:f>IF(AND(H$7&gt;=FB144,H$7&lt;=FC144),IFERROR($G144/FD144,0),"")</x:f>
      </x:c>
      <x:c r="I144" s="110" t="str">
        <x:f>IF(AND(I$7&gt;=FB144,I$7&lt;=FC144),IFERROR($G144/FD144,0),"")</x:f>
      </x:c>
      <x:c r="J144" s="110" t="str">
        <x:f t="shared" si="754"/>
      </x:c>
      <x:c r="K144" s="110" t="str">
        <x:f>IF(AND(K$7&gt;=FB144,K$7&lt;=FC144),IFERROR($G144/FD144,0),"")</x:f>
      </x:c>
      <x:c r="L144" s="110" t="str">
        <x:f>IF(AND(L$7&gt;=FB144,L$7&lt;=FC144),IFERROR($G144/FD144,0),"")</x:f>
      </x:c>
      <x:c r="M144" s="110" t="str">
        <x:f>IF(AND(M$7&gt;=FB144,M$7&lt;=FC144),IFERROR($G144/FD144,0),"")</x:f>
      </x:c>
      <x:c r="N144" s="110" t="str">
        <x:f>IF(AND(N$7&gt;=FB144,N$7&lt;=FC144),IFERROR($G144/FD144,0),"")</x:f>
      </x:c>
      <x:c r="O144" s="110" t="str">
        <x:f>IF(AND(O$7&gt;=FB144,O$7&lt;=FC144),IFERROR($G144/FD144,0),"")</x:f>
      </x:c>
      <x:c r="P144" s="110" t="str">
        <x:f>IF(AND(P$7&gt;=FB144,P$7&lt;=FC144),IFERROR($G144/FD144,0),"")</x:f>
      </x:c>
      <x:c r="Q144" s="110" t="str">
        <x:f>IF(AND(Q$7&gt;=FB144,Q$7&lt;=FC144),IFERROR($G144/FD144,0),"")</x:f>
      </x:c>
      <x:c r="R144" s="110" t="str">
        <x:f>IF(AND(R$7&gt;=FB144,R$7&lt;=FC144),IFERROR($G144/FD144,0),"")</x:f>
      </x:c>
      <x:c r="S144" s="110" t="str">
        <x:f>IF(AND(S$7&gt;=FB144,S$7&lt;=FC144),IFERROR($G144/FD144,0),"")</x:f>
      </x:c>
      <x:c r="T144" s="110" t="str">
        <x:f>IF(AND(T$7&gt;=FB144,T$7&lt;=FC144),IFERROR($G144/FD144,0),"")</x:f>
      </x:c>
      <x:c r="U144" s="110" t="str">
        <x:f>IF(AND(U$7&gt;=FB144,U$7&lt;=FC144),IFERROR($G144/FD144,0),"")</x:f>
      </x:c>
      <x:c r="V144" s="110" t="str">
        <x:f>IF(AND(V$7&gt;=FB144,V$7&lt;=FC144),IFERROR($G144/FD144,0),"")</x:f>
      </x:c>
      <x:c r="W144" s="110" t="str">
        <x:f>IF(AND(W$7&gt;=FB144,W$7&lt;=FC144),IFERROR($G144/FD144,0),"")</x:f>
      </x:c>
      <x:c r="X144" s="110" t="str">
        <x:f>IF(AND(X$7&gt;=FB144,X$7&lt;=FC144),IFERROR($G144/FD144,0),"")</x:f>
      </x:c>
      <x:c r="Y144" s="110" t="str">
        <x:f>IF(AND(Y$7&gt;=FB144,Y$7&lt;=FC144),IFERROR($G144/FD144,0),"")</x:f>
      </x:c>
      <x:c r="Z144" s="110" t="str">
        <x:f>IF(AND(Z$7&gt;=FB144,Z$7&lt;=FC144),IFERROR($G144/FD144,0),"")</x:f>
      </x:c>
      <x:c r="AA144" s="110" t="str">
        <x:f>IF(AND(AA$7&gt;=FB144,AA$7&lt;=FC144),IFERROR($G144/FD144,0),"")</x:f>
      </x:c>
      <x:c r="AB144" s="110" t="str">
        <x:f>IF(AND(AB$7&gt;=FB144,AB$7&lt;=FC144),IFERROR($G144/FD144,0),"")</x:f>
      </x:c>
      <x:c r="AC144" s="110" t="str">
        <x:f>IF(AND(AC$7&gt;=FB144,AC$7&lt;=FC144),IFERROR($G144/FD144,0),"")</x:f>
      </x:c>
      <x:c r="AD144" s="110" t="str">
        <x:f>IF(AND(AD$7&gt;=FB144,AD$7&lt;=FC144),IFERROR($G144/FD144,0),"")</x:f>
      </x:c>
      <x:c r="AE144" s="110" t="str">
        <x:f>IF(AND(AE$7&gt;=FB144,AE$7&lt;=FC144),IFERROR($G144/FD144,0),"")</x:f>
      </x:c>
      <x:c r="AF144" s="110" t="str">
        <x:f>IF(AND(AF$7&gt;=FB144,AF$7&lt;=FC144),IFERROR($G144/FD144,0),"")</x:f>
      </x:c>
      <x:c r="AG144" s="110" t="str">
        <x:f>IF(AND(AG$7&gt;=FB144,AG$7&lt;=FC144),IFERROR($G144/FD144,0),"")</x:f>
      </x:c>
      <x:c r="AH144" s="110" t="str">
        <x:f>IF(AND(AH$7&gt;=FB144,AH$7&lt;=FC144),IFERROR($G144/FD144,0),"")</x:f>
      </x:c>
      <x:c r="AI144" s="110" t="str">
        <x:f>IF(AND(AI$7&gt;=FB144,AI$7&lt;=FC144),IFERROR($G144/FD144,0),"")</x:f>
      </x:c>
      <x:c r="AJ144" s="110" t="str">
        <x:f>IF(AND(AJ$7&gt;=FB144,AJ$7&lt;=FC144),IFERROR($G144/FD144,0),"")</x:f>
      </x:c>
      <x:c r="AK144" s="110" t="str">
        <x:f>IF(AND(AK$7&gt;=FB144,AK$7&lt;=FC144),IFERROR($G144/FD144,0),"")</x:f>
      </x:c>
      <x:c r="AL144" s="110" t="str">
        <x:f>IF(AND(AL$7&gt;=FB144,AL$7&lt;=FC144),IFERROR($G144/FD144,0),"")</x:f>
      </x:c>
      <x:c r="AM144" s="110" t="str">
        <x:f>IF(AND(AM$7&gt;=FB144,AM$7&lt;=FC144),IFERROR($G144/FD144,0),"")</x:f>
      </x:c>
      <x:c r="AN144" s="110" t="str">
        <x:f>IF(AND(AN$7&gt;=FB144,AN$7&lt;=FC144),IFERROR($G144/FD144,0),"")</x:f>
      </x:c>
      <x:c r="AO144" s="110" t="str">
        <x:f>IF(AND(AO$7&gt;=FB144,AO$7&lt;=FC144),IFERROR($G144/FD144,0),"")</x:f>
      </x:c>
      <x:c r="AP144" s="110" t="str">
        <x:f>IF(AND(AP$7&gt;=FB144,AP$7&lt;=FC144),IFERROR($G144/FD144,0),"")</x:f>
      </x:c>
      <x:c r="AQ144" s="110" t="str">
        <x:f>IF(AND(AQ$7&gt;=FB144,AQ$7&lt;=FC144),IFERROR($G144/FD144,0),"")</x:f>
      </x:c>
      <x:c r="AR144" s="110" t="str">
        <x:f>IF(AND(AR$7&gt;=FB144,AR$7&lt;=FC144),IFERROR($G144/FD144,0),"")</x:f>
      </x:c>
      <x:c r="AS144" s="110" t="str">
        <x:f>IF(AND(AS$7&gt;=FB144,AS$7&lt;=FC144),IFERROR($G144/FD144,0),"")</x:f>
      </x:c>
      <x:c r="AT144" s="110" t="str">
        <x:f>IF(AND(AT$7&gt;=FB144,AT$7&lt;=FC144),IFERROR($G144/FD144,0),"")</x:f>
      </x:c>
      <x:c r="AU144" s="110" t="str">
        <x:f>IF(AND(AU$7&gt;=FB144,AU$7&lt;=FC144),IFERROR($G144/FD144,0),"")</x:f>
      </x:c>
      <x:c r="AV144" s="110" t="str">
        <x:f>IF(AND(AV$7&gt;=FB144,AV$7&lt;=FC144),IFERROR($G144/FD144,0),"")</x:f>
      </x:c>
      <x:c r="AW144" s="110" t="str">
        <x:f>IF(AND(AW$7&gt;=FB144,AW$7&lt;=FC144),IFERROR($G144/FD144,0),"")</x:f>
      </x:c>
      <x:c r="AX144" s="110" t="str">
        <x:f>IF(AND(AX$7&gt;=FB144,AX$7&lt;=FC144),IFERROR($G144/FD144,0),"")</x:f>
      </x:c>
      <x:c r="AY144" s="110" t="str">
        <x:f>IF(AND(AY$7&gt;=FB144,AY$7&lt;=FC144),IFERROR($G144/FD144,0),"")</x:f>
      </x:c>
      <x:c r="AZ144" s="110" t="str">
        <x:f>IF(AND(AZ$7&gt;=FB144,AZ$7&lt;=FC144),IFERROR($G144/FD144,0),"")</x:f>
      </x:c>
      <x:c r="BA144" s="110" t="str">
        <x:f>IF(AND(BA$7&gt;=FB144,BA$7&lt;=FC144),IFERROR($G144/FD144,0),"")</x:f>
      </x:c>
      <x:c r="BB144" s="110" t="str">
        <x:f>IF(AND(BB$7&gt;=FB144,BB$7&lt;=FC144),IFERROR($G144/FD144,0),"")</x:f>
      </x:c>
      <x:c r="BC144" s="110" t="str">
        <x:f>IF(AND(BC$7&gt;=FB144,BC$7&lt;=FC144),IFERROR($G144/FD144,0),"")</x:f>
      </x:c>
      <x:c r="BD144" s="110" t="str">
        <x:f>IF(AND(BD$7&gt;=FB144,BD$7&lt;=FC144),IFERROR($G144/FD144,0),"")</x:f>
      </x:c>
      <x:c r="BE144" s="110" t="str">
        <x:f>IF(AND(BE$7&gt;=FB144,BE$7&lt;=FC144),IFERROR($G144/FD144,0),"")</x:f>
      </x:c>
      <x:c r="BF144" s="110" t="str">
        <x:f>IF(AND(BF$7&gt;=FB144,BF$7&lt;=FC144),IFERROR($G144/FD144,0),"")</x:f>
      </x:c>
      <x:c r="BG144" s="110" t="str">
        <x:f>IF(AND(BG$7&gt;=FB144,BG$7&lt;=FC144),IFERROR($G144/FD144,0),"")</x:f>
      </x:c>
      <x:c r="BH144" s="110" t="str">
        <x:f>IF(AND(BH$7&gt;=FB144,BH$7&lt;=FC144),IFERROR($G144/FD144,0),"")</x:f>
      </x:c>
      <x:c r="BI144" s="110" t="str">
        <x:f>IF(AND(BI$7&gt;=FB144,BI$7&lt;=FC144),IFERROR($G144/FD144,0),"")</x:f>
      </x:c>
      <x:c r="BJ144" s="110" t="str">
        <x:f>IF(AND(BJ$7&gt;=FB144,BJ$7&lt;=FC144),IFERROR($G144/FD144,0),"")</x:f>
      </x:c>
      <x:c r="BK144" s="110" t="str">
        <x:f>IF(AND(BK$7&gt;=FB144,BK$7&lt;=FC144),IFERROR($G144/FD144,0),"")</x:f>
      </x:c>
      <x:c r="BL144" s="110" t="str">
        <x:f>IF(AND(BL$7&gt;=FB144,BL$7&lt;=FC144),IFERROR($G144/FD144,0),"")</x:f>
      </x:c>
      <x:c r="BM144" s="110" t="str">
        <x:f>IF(AND(BM$7&gt;=FB144,BM$7&lt;=FC144),IFERROR($G144/FD144,0),"")</x:f>
      </x:c>
      <x:c r="BN144" s="110" t="str">
        <x:f>IF(AND(BN$7&gt;=FB144,BN$7&lt;=FC144),IFERROR($G144/FD144,0),"")</x:f>
      </x:c>
      <x:c r="BO144" s="110" t="str">
        <x:f>IF(AND(BO$7&gt;=FB144,BO$7&lt;=FC144),IFERROR($G144/FD144,0),"")</x:f>
      </x:c>
      <x:c r="BP144" s="110" t="str">
        <x:f>IF(AND(BP$7&gt;=FB144,BP$7&lt;=FC144),IFERROR($G144/FD144,0),"")</x:f>
      </x:c>
      <x:c r="BQ144" s="110" t="str">
        <x:f>IF(AND(BQ$7&gt;=FB144,BQ$7&lt;=FC144),IFERROR($G144/FD144,0),"")</x:f>
      </x:c>
      <x:c r="BR144" s="110" t="str">
        <x:f>IF(AND(BR$7&gt;=FB144,BR$7&lt;=FC144),IFERROR($G144/FD144,0),"")</x:f>
      </x:c>
      <x:c r="BS144" s="110" t="str">
        <x:f>IF(AND(BS$7&gt;=FB144,BS$7&lt;=FC144),IFERROR($G144/FD144,0),"")</x:f>
      </x:c>
      <x:c r="BT144" s="110" t="str">
        <x:f>IF(AND(BT$7&gt;=FB144,BT$7&lt;=FC144),IFERROR($G144/FD144,0),"")</x:f>
      </x:c>
      <x:c r="BU144" s="110" t="str">
        <x:f>IF(AND(BU$7&gt;=FB144,BU$7&lt;=FC144),IFERROR($G144/FD144,0),"")</x:f>
      </x:c>
      <x:c r="BV144" s="110" t="str">
        <x:f>IF(AND(BV$7&gt;=FB144,BV$7&lt;=FC144),IFERROR($G144/FD144,0),"")</x:f>
      </x:c>
      <x:c r="BW144" s="110" t="str">
        <x:f>IF(AND(BW$7&gt;=FB144,BW$7&lt;=FC144),IFERROR($G144/FD144,0),"")</x:f>
      </x:c>
      <x:c r="BX144" s="110" t="str">
        <x:f>IF(AND(BX$7&gt;=FB144,BX$7&lt;=FC144),IFERROR($G144/FD144,0),"")</x:f>
      </x:c>
      <x:c r="BY144" s="110" t="str">
        <x:f>IF(AND(BY$7&gt;=FB144,BY$7&lt;=FC144),IFERROR($G144/FD144,0),"")</x:f>
      </x:c>
      <x:c r="BZ144" s="110" t="str">
        <x:f>IF(AND(BZ$7&gt;=FB144,BZ$7&lt;=FC144),IFERROR($G144/FD144,0),"")</x:f>
      </x:c>
      <x:c r="CA144" s="110" t="str">
        <x:f>IF(AND(CA$7&gt;=FB144,CA$7&lt;=FC144),IFERROR($G144/FD144,0),"")</x:f>
      </x:c>
      <x:c r="CB144" s="110" t="str">
        <x:f>IF(AND(CB$7&gt;=FB144,CB$7&lt;=FC144),IFERROR($G144/FD144,0),"")</x:f>
      </x:c>
      <x:c r="CC144" s="110" t="str">
        <x:f>IF(AND(CC$7&gt;=FB144,CC$7&lt;=FC144),IFERROR($G144/FD144,0),"")</x:f>
      </x:c>
      <x:c r="CD144" s="110" t="str">
        <x:f>IF(AND(CD$7&gt;=FB144,CD$7&lt;=FC144),IFERROR($G144/FD144,0),"")</x:f>
      </x:c>
      <x:c r="CE144" s="110" t="str">
        <x:f>IF(AND(CE$7&gt;=FB144,CE$7&lt;=FC144),IFERROR($G144/FD144,0),"")</x:f>
      </x:c>
      <x:c r="CF144" s="110" t="str">
        <x:f>IF(AND(CF$7&gt;=FB144,CF$7&lt;=FC144),IFERROR($G144/FD144,0),"")</x:f>
      </x:c>
      <x:c r="CG144" s="110" t="str">
        <x:f>IF(AND(CG$7&gt;=FB144,CG$7&lt;=FC144),IFERROR($G144/FD144,0),"")</x:f>
      </x:c>
      <x:c r="CH144" s="110" t="str">
        <x:f>IF(AND(CH$7&gt;=FB144,CH$7&lt;=FC144),IFERROR($G144/FD144,0),"")</x:f>
      </x:c>
      <x:c r="CI144" s="110" t="str">
        <x:f>IF(AND(CI$7&gt;=FB144,CI$7&lt;=FC144),IFERROR($G144/FD144,0),"")</x:f>
      </x:c>
      <x:c r="CJ144" s="110" t="str">
        <x:f>IF(AND(CJ$7&gt;=FB144,CJ$7&lt;=FC144),IFERROR($G144/FD144,0),"")</x:f>
      </x:c>
      <x:c r="CK144" s="110" t="n">
        <x:f>IF(AND(CK$7&gt;=FB144,CK$7&lt;=FC144),IFERROR($G144/FD144,0),"")</x:f>
        <x:v>131250</x:v>
      </x:c>
      <x:c r="CL144" s="110" t="n">
        <x:f>IF(AND(CL$7&gt;=FB144,CL$7&lt;=FC144),IFERROR($G144/FD144,0),"")</x:f>
        <x:v>131250</x:v>
      </x:c>
      <x:c r="CM144" s="110" t="n">
        <x:f>IF(AND(CM$7&gt;=FB144,CM$7&lt;=FC144),IFERROR($G144/FD144,0),"")</x:f>
        <x:v>131250</x:v>
      </x:c>
      <x:c r="CN144" s="110" t="n">
        <x:f>IF(AND(CN$7&gt;=FB144,CN$7&lt;=FC144),IFERROR($G144/FD144,0),"")</x:f>
        <x:v>131250</x:v>
      </x:c>
      <x:c r="CO144" s="110" t="n">
        <x:f>IF(AND(CO$7&gt;=FB144,CO$7&lt;=FC144),IFERROR($G144/FD144,0),"")</x:f>
        <x:v>131250</x:v>
      </x:c>
      <x:c r="CP144" s="110" t="n">
        <x:f>IF(AND(CP$7&gt;=FB144,CP$7&lt;=FC144),IFERROR($G144/FD144,0),"")</x:f>
        <x:v>131250</x:v>
      </x:c>
      <x:c r="CQ144" s="110" t="n">
        <x:f>IF(AND(CQ$7&gt;=FB144,CQ$7&lt;=FC144),IFERROR($G144/FD144,0),"")</x:f>
        <x:v>131250</x:v>
      </x:c>
      <x:c r="CR144" s="110" t="n">
        <x:f>IF(AND(CR$7&gt;=FB144,CR$7&lt;=FC144),IFERROR($G144/FD144,0),"")</x:f>
        <x:v>131250</x:v>
      </x:c>
      <x:c r="CS144" s="110" t="n">
        <x:f>IF(AND(CS$7&gt;=FB144,CS$7&lt;=FC144),IFERROR($G144/FD144,0),"")</x:f>
        <x:v>131250</x:v>
      </x:c>
      <x:c r="CT144" s="110" t="n">
        <x:f>IF(AND(CT$7&gt;=FB144,CT$7&lt;=FC144),IFERROR($G144/FD144,0),"")</x:f>
        <x:v>131250</x:v>
      </x:c>
      <x:c r="CU144" s="110" t="n">
        <x:f>IF(AND(CU$7&gt;=FB144,CU$7&lt;=FC144),IFERROR($G144/FD144,0),"")</x:f>
        <x:v>131250</x:v>
      </x:c>
      <x:c r="CV144" s="110" t="n">
        <x:f>IF(AND(CV$7&gt;=FB144,CV$7&lt;=FC144),IFERROR($G144/FD144,0),"")</x:f>
        <x:v>131250</x:v>
      </x:c>
      <x:c r="CW144" s="110" t="n">
        <x:f>IF(AND(CW$7&gt;=FB144,CW$7&lt;=FC144),IFERROR($G144/FD144,0),"")</x:f>
        <x:v>131250</x:v>
      </x:c>
      <x:c r="CX144" s="110" t="n">
        <x:f>IF(AND(CX$7&gt;=FB144,CX$7&lt;=FC144),IFERROR($G144/FD144,0),"")</x:f>
        <x:v>131250</x:v>
      </x:c>
      <x:c r="CY144" s="110" t="n">
        <x:f>IF(AND(CY$7&gt;=FB144,CY$7&lt;=FC144),IFERROR($G144/FD144,0),"")</x:f>
        <x:v>131250</x:v>
      </x:c>
      <x:c r="CZ144" s="110" t="n">
        <x:f>IF(AND(CZ$7&gt;=FB144,CZ$7&lt;=FC144),IFERROR($G144/FD144,0),"")</x:f>
        <x:v>131250</x:v>
      </x:c>
      <x:c r="DA144" s="110" t="str">
        <x:f>IF(AND(DA$7&gt;=FB144,DA$7&lt;=FC144),IFERROR($G144/FD144,0),"")</x:f>
      </x:c>
      <x:c r="DB144" s="110" t="str">
        <x:f>IF(AND(DB$7&gt;=FB144,DB$7&lt;=FC144),IFERROR($G144/FD144,0),"")</x:f>
      </x:c>
      <x:c r="DC144" s="110" t="str">
        <x:f>IF(AND(DC$7&gt;=FB144,DC$7&lt;=FC144),IFERROR($G144/FD144,0),"")</x:f>
      </x:c>
      <x:c r="DD144" s="110" t="str">
        <x:f>IF(AND(DD$7&gt;=FB144,DD$7&lt;=FC144),IFERROR($G144/FD144,0),"")</x:f>
      </x:c>
      <x:c r="DE144" s="110" t="str">
        <x:f>IF(AND(DE$7&gt;=FB144,DE$7&lt;=FC144),IFERROR($G144/FD144,0),"")</x:f>
      </x:c>
      <x:c r="DF144" s="110" t="str">
        <x:f>IF(AND(DF$7&gt;=FB144,DF$7&lt;=FC144),IFERROR($G144/FD144,0),"")</x:f>
      </x:c>
      <x:c r="DG144" s="110" t="str">
        <x:f>IF(AND(DG$7&gt;=FB144,DG$7&lt;=FC144),IFERROR($G144/FD144,0),"")</x:f>
      </x:c>
      <x:c r="DH144" s="110" t="str">
        <x:f>IF(AND(DH$7&gt;=FB144,DH$7&lt;=FC144),IFERROR($G144/FD144,0),"")</x:f>
      </x:c>
      <x:c r="DI144" s="110" t="str">
        <x:f>IF(AND(DI$7&gt;=FB144,DI$7&lt;=FC144),IFERROR($G144/FD144,0),"")</x:f>
      </x:c>
      <x:c r="DJ144" s="110" t="str">
        <x:f>IF(AND(DJ$7&gt;=FB144,DJ$7&lt;=FC144),IFERROR($G144/FD144,0),"")</x:f>
      </x:c>
      <x:c r="DK144" s="110" t="str">
        <x:f>IF(AND(DK$7&gt;=FB144,DK$7&lt;=FC144),IFERROR($G144/FD144,0),"")</x:f>
      </x:c>
      <x:c r="DL144" s="110" t="str">
        <x:f>IF(AND(DL$7&gt;=FB144,DL$7&lt;=FC144),IFERROR($G144/FD144,0),"")</x:f>
      </x:c>
      <x:c r="DM144" s="110" t="str">
        <x:f>IF(AND(DM$7&gt;=FB144,DM$7&lt;=FC144),IFERROR($G144/FD144,0),"")</x:f>
      </x:c>
      <x:c r="DN144" s="110" t="str">
        <x:f>IF(AND(DN$7&gt;=FB144,DN$7&lt;=FC144),IFERROR($G144/FD144,0),"")</x:f>
      </x:c>
      <x:c r="DO144" s="110" t="str">
        <x:f>IF(AND(DO$7&gt;=FB144,DO$7&lt;=FC144),IFERROR($G144/FD144,0),"")</x:f>
      </x:c>
      <x:c r="DP144" s="110" t="str">
        <x:f>IF(AND(DP$7&gt;=FB144,DP$7&lt;=FC144),IFERROR($G144/FD144,0),"")</x:f>
      </x:c>
      <x:c r="DQ144" s="110" t="str">
        <x:f>IF(AND(DQ$7&gt;=FB144,DQ$7&lt;=FC144),IFERROR($G144/FD144,0),"")</x:f>
      </x:c>
      <x:c r="DR144" s="110" t="str">
        <x:f>IF(AND(DR$7&gt;=FB144,DR$7&lt;=FC144),IFERROR($G144/FD144,0),"")</x:f>
      </x:c>
      <x:c r="DS144" s="110" t="str">
        <x:f>IF(AND(DS$7&gt;=FB144,DS$7&lt;=FC144),IFERROR($G144/FD144,0),"")</x:f>
      </x:c>
      <x:c r="DT144" s="110" t="str">
        <x:f>IF(AND(DT$7&gt;=FB144,DT$7&lt;=FC144),IFERROR($G144/FD144,0),"")</x:f>
      </x:c>
      <x:c r="DU144" s="110" t="str">
        <x:f>IF(AND(DU$7&gt;=FB144,DU$7&lt;=FC144),IFERROR($G144/FD144,0),"")</x:f>
      </x:c>
      <x:c r="DV144" s="110" t="str">
        <x:f>IF(AND(DV$7&gt;=FB144,DV$7&lt;=FC144),IFERROR($G144/FD144,0),"")</x:f>
      </x:c>
      <x:c r="DW144" s="110" t="str">
        <x:f>IF(AND(DW$7&gt;=FB144,DW$7&lt;=FC144),IFERROR($G144/FD144,0),"")</x:f>
      </x:c>
      <x:c r="DX144" s="110" t="str">
        <x:f>IF(AND(DX$7&gt;=FB144,DX$7&lt;=FC144),IFERROR($G144/FD144,0),"")</x:f>
      </x:c>
      <x:c r="DY144" s="110" t="str">
        <x:f>IF(AND(DY$7&gt;=FB144,DY$7&lt;=FC144),IFERROR($G144/FD144,0),"")</x:f>
      </x:c>
      <x:c r="DZ144" s="110" t="str">
        <x:f>IF(AND(DZ$7&gt;=FB144,DZ$7&lt;=FC144),IFERROR($G144/FD144,0),"")</x:f>
      </x:c>
      <x:c r="EA144" s="110" t="str">
        <x:f>IF(AND(EA$7&gt;=FB144,EA$7&lt;=FC144),IFERROR($G144/FD144,0),"")</x:f>
      </x:c>
      <x:c r="EB144" s="110" t="str">
        <x:f>IF(AND(EB$7&gt;=FB144,EB$7&lt;=FC144),IFERROR($G144/FD144,0),"")</x:f>
      </x:c>
      <x:c r="EC144" s="110" t="str">
        <x:f>IF(AND(EC$7&gt;=FB144,EC$7&lt;=FC144),IFERROR($G144/FD144,0),"")</x:f>
      </x:c>
      <x:c r="ED144" s="110" t="str">
        <x:f>IF(AND(ED$7&gt;=FB144,ED$7&lt;=FC144),IFERROR($G144/FD144,0),"")</x:f>
      </x:c>
      <x:c r="EE144" s="110" t="str">
        <x:f>IF(AND(EE$7&gt;=FB144,EE$7&lt;=FC144),IFERROR($G144/FD144,0),"")</x:f>
      </x:c>
      <x:c r="EF144" s="110" t="str">
        <x:f>IF(AND(EF$7&gt;=FB144,EF$7&lt;=FC144),IFERROR($G144/FD144,0),"")</x:f>
      </x:c>
      <x:c r="EG144" s="110" t="str">
        <x:f>IF(AND(EG$7&gt;=FB144,EG$7&lt;=FC144),IFERROR($G144/FD144,0),"")</x:f>
      </x:c>
      <x:c r="EH144" s="110" t="str">
        <x:f>IF(AND(EH$7&gt;=FB144,EH$7&lt;=FC144),IFERROR($G144/FD144,0),"")</x:f>
      </x:c>
      <x:c r="EI144" s="110" t="str">
        <x:f>IF(AND(EI$7&gt;=FB144,EI$7&lt;=FC144),IFERROR($G144/FD144,0),"")</x:f>
      </x:c>
      <x:c r="EJ144" s="110" t="str">
        <x:f>IF(AND(EJ$7&gt;=FB144,EJ$7&lt;=FC144),IFERROR($G144/FD144,0),"")</x:f>
      </x:c>
      <x:c r="EK144" s="110" t="str">
        <x:f>IF(AND(EK$7&gt;=FB144,EK$7&lt;=FC144),IFERROR($G144/FD144,0),"")</x:f>
      </x:c>
      <x:c r="EL144" s="110" t="str">
        <x:f>IF(AND(EL$7&gt;=FB144,EL$7&lt;=FC144),IFERROR($G144/FD144,0),"")</x:f>
      </x:c>
      <x:c r="EM144" s="110" t="str">
        <x:f>IF(AND(EM$7&gt;=FB144,EM$7&lt;=FC144),IFERROR($G144/FD144,0),"")</x:f>
      </x:c>
      <x:c r="EN144" s="110" t="str">
        <x:f>IF(AND(EN$7&gt;=FB144,EN$7&lt;=FC144),IFERROR($G144/FD144,0),"")</x:f>
      </x:c>
      <x:c r="EO144" s="110" t="str">
        <x:f>IF(AND(EO$7&gt;=FB144,EO$7&lt;=FC144),IFERROR($G144/FD144,0),"")</x:f>
      </x:c>
      <x:c r="EP144" s="110" t="str">
        <x:f>IF(AND(EP$7&gt;=FB144,EP$7&lt;=FC144),IFERROR($G144/FD144,0),"")</x:f>
      </x:c>
      <x:c r="EQ144" s="110" t="str">
        <x:f>IF(AND(EQ$7&gt;=FB144,EQ$7&lt;=FC144),IFERROR($G144/FD144,0),"")</x:f>
      </x:c>
      <x:c r="ER144" s="110" t="str">
        <x:f>IF(AND(ER$7&gt;=FB144,ER$7&lt;=FC144),IFERROR($G144/FD144,0),"")</x:f>
      </x:c>
      <x:c r="ES144" s="110" t="str">
        <x:f>IF(AND(ES$7&gt;=FB144,ES$7&lt;=FC144),IFERROR($G144/FD144,0),"")</x:f>
      </x:c>
      <x:c r="ET144" s="110" t="str">
        <x:f>IF(AND(ET$7&gt;=FB144,ET$7&lt;=FC144),IFERROR($G144/FD144,0),"")</x:f>
      </x:c>
      <x:c r="EU144" s="110" t="str">
        <x:f>IF(AND(EU$7&gt;=FB144,EU$7&lt;=FC144),IFERROR($G144/FD144,0),"")</x:f>
      </x:c>
      <x:c r="EV144" s="110" t="str">
        <x:f>IF(AND(EV$7&gt;=FB144,EV$7&lt;=FC144),IFERROR($G144/FD144,0),"")</x:f>
      </x:c>
      <x:c r="EW144" s="110" t="str">
        <x:f>IF(AND(EW$7&gt;=FB144,EW$7&lt;=FC144),IFERROR($G144/FD144,0),"")</x:f>
      </x:c>
      <x:c r="EX144" s="110" t="str">
        <x:f>IF(AND(EX$7&gt;=FB144,EX$7&lt;=FC144),IFERROR($G144/FD144,0),"")</x:f>
      </x:c>
      <x:c r="EY144" s="110" t="str">
        <x:f>IF(AND(EY$7&gt;=FB144,EY$7&lt;=FC144),IFERROR($G144/FD144,0),"")</x:f>
      </x:c>
      <x:c r="EZ144" s="110" t="str">
        <x:f>IF(AND(EZ$7&gt;=FB144,EZ$7&lt;=FC144),IFERROR($G144/FD144,0),"")</x:f>
      </x:c>
      <x:c r="FA144" s="110" t="str">
        <x:f>IF(AND(FA$7&gt;=FB144,FA$7&lt;=FC144),IFERROR($G144/FD144,0),"")</x:f>
      </x:c>
      <x:c r="FB144" t="n">
        <x:f>'07_Presupuesto'!J137-'14_Parametros'!$B$5+1</x:f>
        <x:v>82</x:v>
      </x:c>
      <x:c r="FC144" t="n">
        <x:f>'07_Presupuesto'!K137-'14_Parametros'!$B$5+1</x:f>
        <x:v>97</x:v>
      </x:c>
      <x:c r="FD144" t="n">
        <x:f>FC144-FB144+1</x:f>
        <x:v>16</x:v>
      </x:c>
    </x:row>
    <x:row r="145" ht="22.950000762939453" customHeight="1">
      <x:c r="B145" s="107" t="s">
        <x:v>385</x:v>
      </x:c>
      <x:c r="C145" s="107"/>
      <x:c r="D145" s="107"/>
      <x:c r="E145" s="107"/>
      <x:c r="F145" s="107"/>
      <x:c r="G145" s="107"/>
      <x:c r="H145" s="107"/>
      <x:c r="I145" s="107"/>
      <x:c r="J145" s="107" t="str">
        <x:f t="shared" si="754"/>
      </x:c>
      <x:c r="K145" s="107"/>
      <x:c r="L145" s="107"/>
      <x:c r="M145" s="107"/>
      <x:c r="N145" s="107"/>
      <x:c r="O145" s="107"/>
      <x:c r="P145" s="107"/>
      <x:c r="Q145" s="107"/>
      <x:c r="R145" s="107"/>
      <x:c r="S145" s="107"/>
      <x:c r="T145" s="107"/>
      <x:c r="U145" s="107"/>
      <x:c r="V145" s="107"/>
      <x:c r="W145" s="107"/>
      <x:c r="X145" s="107"/>
      <x:c r="Y145" s="107"/>
      <x:c r="Z145" s="107"/>
      <x:c r="AA145" s="107"/>
      <x:c r="AB145" s="107"/>
      <x:c r="AC145" s="107"/>
      <x:c r="AD145" s="107"/>
      <x:c r="AE145" s="107"/>
      <x:c r="AF145" s="107"/>
      <x:c r="AG145" s="107"/>
      <x:c r="AH145" s="107"/>
      <x:c r="AI145" s="107"/>
      <x:c r="AJ145" s="107"/>
      <x:c r="AK145" s="107"/>
      <x:c r="AL145" s="107"/>
      <x:c r="AM145" s="107"/>
      <x:c r="AN145" s="107"/>
      <x:c r="AO145" s="107"/>
      <x:c r="AP145" s="107"/>
      <x:c r="AQ145" s="107"/>
      <x:c r="AR145" s="107"/>
      <x:c r="AS145" s="107"/>
      <x:c r="AT145" s="107"/>
      <x:c r="AU145" s="107"/>
      <x:c r="AV145" s="107"/>
      <x:c r="AW145" s="107"/>
      <x:c r="AX145" s="107"/>
      <x:c r="AY145" s="107"/>
      <x:c r="AZ145" s="107"/>
      <x:c r="BA145" s="107"/>
      <x:c r="BB145" s="107"/>
      <x:c r="BC145" s="107"/>
      <x:c r="BD145" s="107"/>
      <x:c r="BE145" s="107"/>
      <x:c r="BF145" s="107"/>
      <x:c r="BG145" s="107"/>
      <x:c r="BH145" s="107"/>
      <x:c r="BI145" s="107"/>
      <x:c r="BJ145" s="107"/>
      <x:c r="BK145" s="107"/>
      <x:c r="BL145" s="107"/>
      <x:c r="BM145" s="107"/>
      <x:c r="BN145" s="107"/>
      <x:c r="BO145" s="107"/>
      <x:c r="BP145" s="107"/>
      <x:c r="BQ145" s="107"/>
      <x:c r="BR145" s="107"/>
      <x:c r="BS145" s="107"/>
      <x:c r="BT145" s="107"/>
      <x:c r="BU145" s="107"/>
      <x:c r="BV145" s="107"/>
      <x:c r="BW145" s="107"/>
      <x:c r="BX145" s="107"/>
      <x:c r="BY145" s="107"/>
      <x:c r="BZ145" s="107"/>
      <x:c r="CA145" s="107"/>
      <x:c r="CB145" s="107"/>
      <x:c r="CC145" s="107"/>
      <x:c r="CD145" s="107"/>
      <x:c r="CE145" s="107"/>
      <x:c r="CF145" s="107"/>
      <x:c r="CG145" s="107"/>
      <x:c r="CH145" s="107"/>
      <x:c r="CI145" s="107"/>
      <x:c r="CJ145" s="107"/>
      <x:c r="CK145" s="107"/>
      <x:c r="CL145" s="107"/>
      <x:c r="CM145" s="107"/>
      <x:c r="CN145" s="107"/>
      <x:c r="CO145" s="107"/>
      <x:c r="CP145" s="107"/>
      <x:c r="CQ145" s="107"/>
      <x:c r="CR145" s="107"/>
      <x:c r="CS145" s="107"/>
      <x:c r="CT145" s="107"/>
      <x:c r="CU145" s="107"/>
      <x:c r="CV145" s="107"/>
      <x:c r="CW145" s="107"/>
      <x:c r="CX145" s="107"/>
      <x:c r="CY145" s="107"/>
      <x:c r="CZ145" s="107"/>
      <x:c r="DA145" s="107"/>
      <x:c r="DB145" s="107"/>
      <x:c r="DC145" s="107"/>
      <x:c r="DD145" s="107"/>
      <x:c r="DE145" s="107"/>
      <x:c r="DF145" s="107"/>
      <x:c r="DG145" s="107"/>
      <x:c r="DH145" s="107"/>
      <x:c r="DI145" s="107"/>
      <x:c r="DJ145" s="107"/>
      <x:c r="DK145" s="107"/>
      <x:c r="DL145" s="107"/>
      <x:c r="DM145" s="107"/>
      <x:c r="DN145" s="107"/>
      <x:c r="DO145" s="107"/>
      <x:c r="DP145" s="107"/>
      <x:c r="DQ145" s="107"/>
      <x:c r="DR145" s="107"/>
      <x:c r="DS145" s="107"/>
      <x:c r="DT145" s="107"/>
      <x:c r="DU145" s="107"/>
      <x:c r="DV145" s="107"/>
      <x:c r="DW145" s="107"/>
      <x:c r="DX145" s="107"/>
      <x:c r="DY145" s="107"/>
      <x:c r="DZ145" s="107"/>
      <x:c r="EA145" s="107"/>
      <x:c r="EB145" s="107"/>
      <x:c r="EC145" s="107"/>
      <x:c r="ED145" s="107"/>
      <x:c r="EE145" s="107"/>
      <x:c r="EF145" s="107"/>
      <x:c r="EG145" s="107"/>
      <x:c r="EH145" s="107"/>
      <x:c r="EI145" s="107"/>
      <x:c r="EJ145" s="107"/>
      <x:c r="EK145" s="107"/>
      <x:c r="EL145" s="107"/>
      <x:c r="EM145" s="107"/>
      <x:c r="EN145" s="107"/>
      <x:c r="EO145" s="107"/>
      <x:c r="EP145" s="107"/>
      <x:c r="EQ145" s="107"/>
      <x:c r="ER145" s="107"/>
      <x:c r="ES145" s="107"/>
      <x:c r="ET145" s="107"/>
      <x:c r="EU145" s="107"/>
      <x:c r="EV145" s="107"/>
      <x:c r="EW145" s="107"/>
      <x:c r="EX145" s="107"/>
      <x:c r="EY145" s="107"/>
      <x:c r="EZ145" s="107"/>
      <x:c r="FA145" s="107"/>
    </x:row>
    <x:row r="146" ht="21" customHeight="1">
      <x:c r="B146" t="str">
        <x:f>'07A_Ppto_Comparado'!K141</x:f>
        <x:v>F.1</x:v>
      </x:c>
      <x:c r="C146" t="str">
        <x:f>'07A_Ppto_Comparado'!L141</x:f>
        <x:v>PREPARACIÓN DE SUELO</x:v>
      </x:c>
      <x:c r="D146" t="str">
        <x:f>'07A_Ppto_Comparado'!M141</x:f>
        <x:v>M2</x:v>
      </x:c>
      <x:c r="E146" s="90" t="n">
        <x:f>'07A_Ppto_Comparado'!N141</x:f>
        <x:v>210</x:v>
      </x:c>
      <x:c r="F146" s="90" t="n">
        <x:f>'07A_Ppto_Comparado'!O141</x:f>
        <x:v>4875</x:v>
      </x:c>
      <x:c r="G146" s="90" t="n">
        <x:f>'07A_Ppto_Comparado'!P141</x:f>
        <x:v>1023750</x:v>
      </x:c>
      <x:c r="H146" s="90" t="str">
        <x:f t="shared" ref="H146:H151" si="757">IF(AND(H$7&gt;=FB146,H$7&lt;=FC146),IFERROR($G146/FD146,0),"")</x:f>
      </x:c>
      <x:c r="I146" s="90" t="str">
        <x:f t="shared" ref="I146:I151" si="758">IF(AND(I$7&gt;=FB146,I$7&lt;=FC146),IFERROR($G146/FD146,0),"")</x:f>
      </x:c>
      <x:c r="J146" s="90" t="str">
        <x:f t="shared" si="754"/>
      </x:c>
      <x:c r="K146" s="90" t="str">
        <x:f t="shared" ref="K146:K151" si="759">IF(AND(K$7&gt;=FB146,K$7&lt;=FC146),IFERROR($G146/FD146,0),"")</x:f>
      </x:c>
      <x:c r="L146" s="90" t="str">
        <x:f t="shared" ref="L146:L151" si="760">IF(AND(L$7&gt;=FB146,L$7&lt;=FC146),IFERROR($G146/FD146,0),"")</x:f>
      </x:c>
      <x:c r="M146" s="90" t="str">
        <x:f t="shared" ref="M146:M151" si="761">IF(AND(M$7&gt;=FB146,M$7&lt;=FC146),IFERROR($G146/FD146,0),"")</x:f>
      </x:c>
      <x:c r="N146" s="90" t="str">
        <x:f t="shared" ref="N146:N151" si="762">IF(AND(N$7&gt;=FB146,N$7&lt;=FC146),IFERROR($G146/FD146,0),"")</x:f>
      </x:c>
      <x:c r="O146" s="90" t="str">
        <x:f t="shared" ref="O146:O151" si="763">IF(AND(O$7&gt;=FB146,O$7&lt;=FC146),IFERROR($G146/FD146,0),"")</x:f>
      </x:c>
      <x:c r="P146" s="90" t="str">
        <x:f t="shared" ref="P146:P151" si="764">IF(AND(P$7&gt;=FB146,P$7&lt;=FC146),IFERROR($G146/FD146,0),"")</x:f>
      </x:c>
      <x:c r="Q146" s="90" t="str">
        <x:f t="shared" ref="Q146:Q151" si="765">IF(AND(Q$7&gt;=FB146,Q$7&lt;=FC146),IFERROR($G146/FD146,0),"")</x:f>
      </x:c>
      <x:c r="R146" s="90" t="str">
        <x:f t="shared" ref="R146:R151" si="766">IF(AND(R$7&gt;=FB146,R$7&lt;=FC146),IFERROR($G146/FD146,0),"")</x:f>
      </x:c>
      <x:c r="S146" s="90" t="str">
        <x:f t="shared" ref="S146:S151" si="767">IF(AND(S$7&gt;=FB146,S$7&lt;=FC146),IFERROR($G146/FD146,0),"")</x:f>
      </x:c>
      <x:c r="T146" s="90" t="str">
        <x:f t="shared" ref="T146:T151" si="768">IF(AND(T$7&gt;=FB146,T$7&lt;=FC146),IFERROR($G146/FD146,0),"")</x:f>
      </x:c>
      <x:c r="U146" s="90" t="str">
        <x:f t="shared" ref="U146:U151" si="769">IF(AND(U$7&gt;=FB146,U$7&lt;=FC146),IFERROR($G146/FD146,0),"")</x:f>
      </x:c>
      <x:c r="V146" s="90" t="str">
        <x:f t="shared" ref="V146:V151" si="770">IF(AND(V$7&gt;=FB146,V$7&lt;=FC146),IFERROR($G146/FD146,0),"")</x:f>
      </x:c>
      <x:c r="W146" s="90" t="str">
        <x:f t="shared" ref="W146:W151" si="771">IF(AND(W$7&gt;=FB146,W$7&lt;=FC146),IFERROR($G146/FD146,0),"")</x:f>
      </x:c>
      <x:c r="X146" s="90" t="str">
        <x:f t="shared" ref="X146:X151" si="772">IF(AND(X$7&gt;=FB146,X$7&lt;=FC146),IFERROR($G146/FD146,0),"")</x:f>
      </x:c>
      <x:c r="Y146" s="90" t="str">
        <x:f t="shared" ref="Y146:Y151" si="773">IF(AND(Y$7&gt;=FB146,Y$7&lt;=FC146),IFERROR($G146/FD146,0),"")</x:f>
      </x:c>
      <x:c r="Z146" s="90" t="str">
        <x:f t="shared" ref="Z146:Z151" si="774">IF(AND(Z$7&gt;=FB146,Z$7&lt;=FC146),IFERROR($G146/FD146,0),"")</x:f>
      </x:c>
      <x:c r="AA146" s="90" t="str">
        <x:f t="shared" ref="AA146:AA151" si="775">IF(AND(AA$7&gt;=FB146,AA$7&lt;=FC146),IFERROR($G146/FD146,0),"")</x:f>
      </x:c>
      <x:c r="AB146" s="90" t="str">
        <x:f t="shared" ref="AB146:AB151" si="776">IF(AND(AB$7&gt;=FB146,AB$7&lt;=FC146),IFERROR($G146/FD146,0),"")</x:f>
      </x:c>
      <x:c r="AC146" s="90" t="str">
        <x:f t="shared" ref="AC146:AC151" si="777">IF(AND(AC$7&gt;=FB146,AC$7&lt;=FC146),IFERROR($G146/FD146,0),"")</x:f>
      </x:c>
      <x:c r="AD146" s="90" t="str">
        <x:f t="shared" ref="AD146:AD151" si="778">IF(AND(AD$7&gt;=FB146,AD$7&lt;=FC146),IFERROR($G146/FD146,0),"")</x:f>
      </x:c>
      <x:c r="AE146" s="90" t="str">
        <x:f t="shared" ref="AE146:AE151" si="779">IF(AND(AE$7&gt;=FB146,AE$7&lt;=FC146),IFERROR($G146/FD146,0),"")</x:f>
      </x:c>
      <x:c r="AF146" s="90" t="str">
        <x:f t="shared" ref="AF146:AF151" si="780">IF(AND(AF$7&gt;=FB146,AF$7&lt;=FC146),IFERROR($G146/FD146,0),"")</x:f>
      </x:c>
      <x:c r="AG146" s="90" t="str">
        <x:f t="shared" ref="AG146:AG151" si="781">IF(AND(AG$7&gt;=FB146,AG$7&lt;=FC146),IFERROR($G146/FD146,0),"")</x:f>
      </x:c>
      <x:c r="AH146" s="90" t="str">
        <x:f t="shared" ref="AH146:AH151" si="782">IF(AND(AH$7&gt;=FB146,AH$7&lt;=FC146),IFERROR($G146/FD146,0),"")</x:f>
      </x:c>
      <x:c r="AI146" s="90" t="str">
        <x:f t="shared" ref="AI146:AI151" si="783">IF(AND(AI$7&gt;=FB146,AI$7&lt;=FC146),IFERROR($G146/FD146,0),"")</x:f>
      </x:c>
      <x:c r="AJ146" s="90" t="str">
        <x:f t="shared" ref="AJ146:AJ151" si="784">IF(AND(AJ$7&gt;=FB146,AJ$7&lt;=FC146),IFERROR($G146/FD146,0),"")</x:f>
      </x:c>
      <x:c r="AK146" s="90" t="str">
        <x:f t="shared" ref="AK146:AK151" si="785">IF(AND(AK$7&gt;=FB146,AK$7&lt;=FC146),IFERROR($G146/FD146,0),"")</x:f>
      </x:c>
      <x:c r="AL146" s="90" t="str">
        <x:f t="shared" ref="AL146:AL151" si="786">IF(AND(AL$7&gt;=FB146,AL$7&lt;=FC146),IFERROR($G146/FD146,0),"")</x:f>
      </x:c>
      <x:c r="AM146" s="90" t="str">
        <x:f t="shared" ref="AM146:AM151" si="787">IF(AND(AM$7&gt;=FB146,AM$7&lt;=FC146),IFERROR($G146/FD146,0),"")</x:f>
      </x:c>
      <x:c r="AN146" s="90" t="str">
        <x:f t="shared" ref="AN146:AN151" si="788">IF(AND(AN$7&gt;=FB146,AN$7&lt;=FC146),IFERROR($G146/FD146,0),"")</x:f>
      </x:c>
      <x:c r="AO146" s="90" t="str">
        <x:f t="shared" ref="AO146:AO151" si="789">IF(AND(AO$7&gt;=FB146,AO$7&lt;=FC146),IFERROR($G146/FD146,0),"")</x:f>
      </x:c>
      <x:c r="AP146" s="90" t="str">
        <x:f t="shared" ref="AP146:AP151" si="790">IF(AND(AP$7&gt;=FB146,AP$7&lt;=FC146),IFERROR($G146/FD146,0),"")</x:f>
      </x:c>
      <x:c r="AQ146" s="90" t="str">
        <x:f t="shared" ref="AQ146:AQ151" si="791">IF(AND(AQ$7&gt;=FB146,AQ$7&lt;=FC146),IFERROR($G146/FD146,0),"")</x:f>
      </x:c>
      <x:c r="AR146" s="90" t="str">
        <x:f t="shared" ref="AR146:AR151" si="792">IF(AND(AR$7&gt;=FB146,AR$7&lt;=FC146),IFERROR($G146/FD146,0),"")</x:f>
      </x:c>
      <x:c r="AS146" s="90" t="str">
        <x:f t="shared" ref="AS146:AS151" si="793">IF(AND(AS$7&gt;=FB146,AS$7&lt;=FC146),IFERROR($G146/FD146,0),"")</x:f>
      </x:c>
      <x:c r="AT146" s="90" t="str">
        <x:f t="shared" ref="AT146:AT151" si="794">IF(AND(AT$7&gt;=FB146,AT$7&lt;=FC146),IFERROR($G146/FD146,0),"")</x:f>
      </x:c>
      <x:c r="AU146" s="90" t="str">
        <x:f t="shared" ref="AU146:AU151" si="795">IF(AND(AU$7&gt;=FB146,AU$7&lt;=FC146),IFERROR($G146/FD146,0),"")</x:f>
      </x:c>
      <x:c r="AV146" s="90" t="str">
        <x:f t="shared" ref="AV146:AV151" si="796">IF(AND(AV$7&gt;=FB146,AV$7&lt;=FC146),IFERROR($G146/FD146,0),"")</x:f>
      </x:c>
      <x:c r="AW146" s="90" t="str">
        <x:f t="shared" ref="AW146:AW151" si="797">IF(AND(AW$7&gt;=FB146,AW$7&lt;=FC146),IFERROR($G146/FD146,0),"")</x:f>
      </x:c>
      <x:c r="AX146" s="90" t="str">
        <x:f t="shared" ref="AX146:AX151" si="798">IF(AND(AX$7&gt;=FB146,AX$7&lt;=FC146),IFERROR($G146/FD146,0),"")</x:f>
      </x:c>
      <x:c r="AY146" s="90" t="str">
        <x:f t="shared" ref="AY146:AY151" si="799">IF(AND(AY$7&gt;=FB146,AY$7&lt;=FC146),IFERROR($G146/FD146,0),"")</x:f>
      </x:c>
      <x:c r="AZ146" s="90" t="str">
        <x:f t="shared" ref="AZ146:AZ151" si="800">IF(AND(AZ$7&gt;=FB146,AZ$7&lt;=FC146),IFERROR($G146/FD146,0),"")</x:f>
      </x:c>
      <x:c r="BA146" s="90" t="str">
        <x:f t="shared" ref="BA146:BA151" si="801">IF(AND(BA$7&gt;=FB146,BA$7&lt;=FC146),IFERROR($G146/FD146,0),"")</x:f>
      </x:c>
      <x:c r="BB146" s="90" t="str">
        <x:f t="shared" ref="BB146:BB151" si="802">IF(AND(BB$7&gt;=FB146,BB$7&lt;=FC146),IFERROR($G146/FD146,0),"")</x:f>
      </x:c>
      <x:c r="BC146" s="90" t="str">
        <x:f t="shared" ref="BC146:BC151" si="803">IF(AND(BC$7&gt;=FB146,BC$7&lt;=FC146),IFERROR($G146/FD146,0),"")</x:f>
      </x:c>
      <x:c r="BD146" s="90" t="str">
        <x:f t="shared" ref="BD146:BD151" si="804">IF(AND(BD$7&gt;=FB146,BD$7&lt;=FC146),IFERROR($G146/FD146,0),"")</x:f>
      </x:c>
      <x:c r="BE146" s="90" t="str">
        <x:f t="shared" ref="BE146:BE151" si="805">IF(AND(BE$7&gt;=FB146,BE$7&lt;=FC146),IFERROR($G146/FD146,0),"")</x:f>
      </x:c>
      <x:c r="BF146" s="90" t="str">
        <x:f t="shared" ref="BF146:BF151" si="806">IF(AND(BF$7&gt;=FB146,BF$7&lt;=FC146),IFERROR($G146/FD146,0),"")</x:f>
      </x:c>
      <x:c r="BG146" s="90" t="str">
        <x:f t="shared" ref="BG146:BG151" si="807">IF(AND(BG$7&gt;=FB146,BG$7&lt;=FC146),IFERROR($G146/FD146,0),"")</x:f>
      </x:c>
      <x:c r="BH146" s="90" t="str">
        <x:f t="shared" ref="BH146:BH151" si="808">IF(AND(BH$7&gt;=FB146,BH$7&lt;=FC146),IFERROR($G146/FD146,0),"")</x:f>
      </x:c>
      <x:c r="BI146" s="90" t="str">
        <x:f t="shared" ref="BI146:BI151" si="809">IF(AND(BI$7&gt;=FB146,BI$7&lt;=FC146),IFERROR($G146/FD146,0),"")</x:f>
      </x:c>
      <x:c r="BJ146" s="90" t="str">
        <x:f t="shared" ref="BJ146:BJ151" si="810">IF(AND(BJ$7&gt;=FB146,BJ$7&lt;=FC146),IFERROR($G146/FD146,0),"")</x:f>
      </x:c>
      <x:c r="BK146" s="90" t="str">
        <x:f t="shared" ref="BK146:BK151" si="811">IF(AND(BK$7&gt;=FB146,BK$7&lt;=FC146),IFERROR($G146/FD146,0),"")</x:f>
      </x:c>
      <x:c r="BL146" s="90" t="str">
        <x:f t="shared" ref="BL146:BL151" si="812">IF(AND(BL$7&gt;=FB146,BL$7&lt;=FC146),IFERROR($G146/FD146,0),"")</x:f>
      </x:c>
      <x:c r="BM146" s="90" t="str">
        <x:f t="shared" ref="BM146:BM151" si="813">IF(AND(BM$7&gt;=FB146,BM$7&lt;=FC146),IFERROR($G146/FD146,0),"")</x:f>
      </x:c>
      <x:c r="BN146" s="90" t="str">
        <x:f t="shared" ref="BN146:BN151" si="814">IF(AND(BN$7&gt;=FB146,BN$7&lt;=FC146),IFERROR($G146/FD146,0),"")</x:f>
      </x:c>
      <x:c r="BO146" s="90" t="str">
        <x:f t="shared" ref="BO146:BO151" si="815">IF(AND(BO$7&gt;=FB146,BO$7&lt;=FC146),IFERROR($G146/FD146,0),"")</x:f>
      </x:c>
      <x:c r="BP146" s="90" t="str">
        <x:f t="shared" ref="BP146:BP151" si="816">IF(AND(BP$7&gt;=FB146,BP$7&lt;=FC146),IFERROR($G146/FD146,0),"")</x:f>
      </x:c>
      <x:c r="BQ146" s="90" t="str">
        <x:f t="shared" ref="BQ146:BQ151" si="817">IF(AND(BQ$7&gt;=FB146,BQ$7&lt;=FC146),IFERROR($G146/FD146,0),"")</x:f>
      </x:c>
      <x:c r="BR146" s="90" t="str">
        <x:f t="shared" ref="BR146:BR151" si="818">IF(AND(BR$7&gt;=FB146,BR$7&lt;=FC146),IFERROR($G146/FD146,0),"")</x:f>
      </x:c>
      <x:c r="BS146" s="90" t="str">
        <x:f t="shared" ref="BS146:BS151" si="819">IF(AND(BS$7&gt;=FB146,BS$7&lt;=FC146),IFERROR($G146/FD146,0),"")</x:f>
      </x:c>
      <x:c r="BT146" s="90" t="str">
        <x:f t="shared" ref="BT146:BT151" si="820">IF(AND(BT$7&gt;=FB146,BT$7&lt;=FC146),IFERROR($G146/FD146,0),"")</x:f>
      </x:c>
      <x:c r="BU146" s="90" t="str">
        <x:f t="shared" ref="BU146:BU151" si="821">IF(AND(BU$7&gt;=FB146,BU$7&lt;=FC146),IFERROR($G146/FD146,0),"")</x:f>
      </x:c>
      <x:c r="BV146" s="90" t="str">
        <x:f t="shared" ref="BV146:BV151" si="822">IF(AND(BV$7&gt;=FB146,BV$7&lt;=FC146),IFERROR($G146/FD146,0),"")</x:f>
      </x:c>
      <x:c r="BW146" s="90" t="str">
        <x:f t="shared" ref="BW146:BW151" si="823">IF(AND(BW$7&gt;=FB146,BW$7&lt;=FC146),IFERROR($G146/FD146,0),"")</x:f>
      </x:c>
      <x:c r="BX146" s="90" t="str">
        <x:f t="shared" ref="BX146:BX151" si="824">IF(AND(BX$7&gt;=FB146,BX$7&lt;=FC146),IFERROR($G146/FD146,0),"")</x:f>
      </x:c>
      <x:c r="BY146" s="90" t="str">
        <x:f t="shared" ref="BY146:BY151" si="825">IF(AND(BY$7&gt;=FB146,BY$7&lt;=FC146),IFERROR($G146/FD146,0),"")</x:f>
      </x:c>
      <x:c r="BZ146" s="90" t="str">
        <x:f t="shared" ref="BZ146:BZ151" si="826">IF(AND(BZ$7&gt;=FB146,BZ$7&lt;=FC146),IFERROR($G146/FD146,0),"")</x:f>
      </x:c>
      <x:c r="CA146" s="90" t="str">
        <x:f t="shared" ref="CA146:CA151" si="827">IF(AND(CA$7&gt;=FB146,CA$7&lt;=FC146),IFERROR($G146/FD146,0),"")</x:f>
      </x:c>
      <x:c r="CB146" s="90" t="str">
        <x:f t="shared" ref="CB146:CB151" si="828">IF(AND(CB$7&gt;=FB146,CB$7&lt;=FC146),IFERROR($G146/FD146,0),"")</x:f>
      </x:c>
      <x:c r="CC146" s="90" t="str">
        <x:f t="shared" ref="CC146:CC151" si="829">IF(AND(CC$7&gt;=FB146,CC$7&lt;=FC146),IFERROR($G146/FD146,0),"")</x:f>
      </x:c>
      <x:c r="CD146" s="90" t="str">
        <x:f t="shared" ref="CD146:CD151" si="830">IF(AND(CD$7&gt;=FB146,CD$7&lt;=FC146),IFERROR($G146/FD146,0),"")</x:f>
      </x:c>
      <x:c r="CE146" s="90" t="str">
        <x:f t="shared" ref="CE146:CE151" si="831">IF(AND(CE$7&gt;=FB146,CE$7&lt;=FC146),IFERROR($G146/FD146,0),"")</x:f>
      </x:c>
      <x:c r="CF146" s="90" t="str">
        <x:f t="shared" ref="CF146:CF151" si="832">IF(AND(CF$7&gt;=FB146,CF$7&lt;=FC146),IFERROR($G146/FD146,0),"")</x:f>
      </x:c>
      <x:c r="CG146" s="90" t="str">
        <x:f t="shared" ref="CG146:CG151" si="833">IF(AND(CG$7&gt;=FB146,CG$7&lt;=FC146),IFERROR($G146/FD146,0),"")</x:f>
      </x:c>
      <x:c r="CH146" s="90" t="str">
        <x:f t="shared" ref="CH146:CH151" si="834">IF(AND(CH$7&gt;=FB146,CH$7&lt;=FC146),IFERROR($G146/FD146,0),"")</x:f>
      </x:c>
      <x:c r="CI146" s="90" t="str">
        <x:f t="shared" ref="CI146:CI151" si="835">IF(AND(CI$7&gt;=FB146,CI$7&lt;=FC146),IFERROR($G146/FD146,0),"")</x:f>
      </x:c>
      <x:c r="CJ146" s="90" t="str">
        <x:f t="shared" ref="CJ146:CJ151" si="836">IF(AND(CJ$7&gt;=FB146,CJ$7&lt;=FC146),IFERROR($G146/FD146,0),"")</x:f>
      </x:c>
      <x:c r="CK146" s="90" t="str">
        <x:f t="shared" ref="CK146:CK151" si="837">IF(AND(CK$7&gt;=FB146,CK$7&lt;=FC146),IFERROR($G146/FD146,0),"")</x:f>
      </x:c>
      <x:c r="CL146" s="90" t="str">
        <x:f t="shared" ref="CL146:CL151" si="838">IF(AND(CL$7&gt;=FB146,CL$7&lt;=FC146),IFERROR($G146/FD146,0),"")</x:f>
      </x:c>
      <x:c r="CM146" s="90" t="str">
        <x:f t="shared" ref="CM146:CM151" si="839">IF(AND(CM$7&gt;=FB146,CM$7&lt;=FC146),IFERROR($G146/FD146,0),"")</x:f>
      </x:c>
      <x:c r="CN146" s="90" t="str">
        <x:f t="shared" ref="CN146:CN151" si="840">IF(AND(CN$7&gt;=FB146,CN$7&lt;=FC146),IFERROR($G146/FD146,0),"")</x:f>
      </x:c>
      <x:c r="CO146" s="90" t="str">
        <x:f t="shared" ref="CO146:CO151" si="841">IF(AND(CO$7&gt;=FB146,CO$7&lt;=FC146),IFERROR($G146/FD146,0),"")</x:f>
      </x:c>
      <x:c r="CP146" s="90" t="str">
        <x:f t="shared" ref="CP146:CP151" si="842">IF(AND(CP$7&gt;=FB146,CP$7&lt;=FC146),IFERROR($G146/FD146,0),"")</x:f>
      </x:c>
      <x:c r="CQ146" s="90" t="str">
        <x:f t="shared" ref="CQ146:CQ151" si="843">IF(AND(CQ$7&gt;=FB146,CQ$7&lt;=FC146),IFERROR($G146/FD146,0),"")</x:f>
      </x:c>
      <x:c r="CR146" s="90" t="str">
        <x:f t="shared" ref="CR146:CR151" si="844">IF(AND(CR$7&gt;=FB146,CR$7&lt;=FC146),IFERROR($G146/FD146,0),"")</x:f>
      </x:c>
      <x:c r="CS146" s="90" t="str">
        <x:f t="shared" ref="CS146:CS151" si="845">IF(AND(CS$7&gt;=FB146,CS$7&lt;=FC146),IFERROR($G146/FD146,0),"")</x:f>
      </x:c>
      <x:c r="CT146" s="90" t="str">
        <x:f t="shared" ref="CT146:CT151" si="846">IF(AND(CT$7&gt;=FB146,CT$7&lt;=FC146),IFERROR($G146/FD146,0),"")</x:f>
      </x:c>
      <x:c r="CU146" s="90" t="str">
        <x:f t="shared" ref="CU146:CU151" si="847">IF(AND(CU$7&gt;=FB146,CU$7&lt;=FC146),IFERROR($G146/FD146,0),"")</x:f>
      </x:c>
      <x:c r="CV146" s="90" t="str">
        <x:f t="shared" ref="CV146:CV151" si="848">IF(AND(CV$7&gt;=FB146,CV$7&lt;=FC146),IFERROR($G146/FD146,0),"")</x:f>
      </x:c>
      <x:c r="CW146" s="90" t="str">
        <x:f t="shared" ref="CW146:CW151" si="849">IF(AND(CW$7&gt;=FB146,CW$7&lt;=FC146),IFERROR($G146/FD146,0),"")</x:f>
      </x:c>
      <x:c r="CX146" s="90" t="str">
        <x:f t="shared" ref="CX146:CX151" si="850">IF(AND(CX$7&gt;=FB146,CX$7&lt;=FC146),IFERROR($G146/FD146,0),"")</x:f>
      </x:c>
      <x:c r="CY146" s="90" t="str">
        <x:f t="shared" ref="CY146:CY151" si="851">IF(AND(CY$7&gt;=FB146,CY$7&lt;=FC146),IFERROR($G146/FD146,0),"")</x:f>
      </x:c>
      <x:c r="CZ146" s="90" t="str">
        <x:f t="shared" ref="CZ146:CZ151" si="852">IF(AND(CZ$7&gt;=FB146,CZ$7&lt;=FC146),IFERROR($G146/FD146,0),"")</x:f>
      </x:c>
      <x:c r="DA146" s="90" t="str">
        <x:f t="shared" ref="DA146:DA151" si="853">IF(AND(DA$7&gt;=FB146,DA$7&lt;=FC146),IFERROR($G146/FD146,0),"")</x:f>
      </x:c>
      <x:c r="DB146" s="90" t="str">
        <x:f t="shared" ref="DB146:DB151" si="854">IF(AND(DB$7&gt;=FB146,DB$7&lt;=FC146),IFERROR($G146/FD146,0),"")</x:f>
      </x:c>
      <x:c r="DC146" s="90" t="str">
        <x:f t="shared" ref="DC146:DC151" si="855">IF(AND(DC$7&gt;=FB146,DC$7&lt;=FC146),IFERROR($G146/FD146,0),"")</x:f>
      </x:c>
      <x:c r="DD146" s="90" t="str">
        <x:f t="shared" ref="DD146:DD151" si="856">IF(AND(DD$7&gt;=FB146,DD$7&lt;=FC146),IFERROR($G146/FD146,0),"")</x:f>
      </x:c>
      <x:c r="DE146" s="90" t="str">
        <x:f t="shared" ref="DE146:DE151" si="857">IF(AND(DE$7&gt;=FB146,DE$7&lt;=FC146),IFERROR($G146/FD146,0),"")</x:f>
      </x:c>
      <x:c r="DF146" s="90" t="str">
        <x:f t="shared" ref="DF146:DF151" si="858">IF(AND(DF$7&gt;=FB146,DF$7&lt;=FC146),IFERROR($G146/FD146,0),"")</x:f>
      </x:c>
      <x:c r="DG146" s="90" t="str">
        <x:f t="shared" ref="DG146:DG151" si="859">IF(AND(DG$7&gt;=FB146,DG$7&lt;=FC146),IFERROR($G146/FD146,0),"")</x:f>
      </x:c>
      <x:c r="DH146" s="90" t="str">
        <x:f t="shared" ref="DH146:DH151" si="860">IF(AND(DH$7&gt;=FB146,DH$7&lt;=FC146),IFERROR($G146/FD146,0),"")</x:f>
      </x:c>
      <x:c r="DI146" s="90" t="str">
        <x:f t="shared" ref="DI146:DI151" si="861">IF(AND(DI$7&gt;=FB146,DI$7&lt;=FC146),IFERROR($G146/FD146,0),"")</x:f>
      </x:c>
      <x:c r="DJ146" s="90" t="str">
        <x:f t="shared" ref="DJ146:DJ151" si="862">IF(AND(DJ$7&gt;=FB146,DJ$7&lt;=FC146),IFERROR($G146/FD146,0),"")</x:f>
      </x:c>
      <x:c r="DK146" s="90" t="str">
        <x:f t="shared" ref="DK146:DK151" si="863">IF(AND(DK$7&gt;=FB146,DK$7&lt;=FC146),IFERROR($G146/FD146,0),"")</x:f>
      </x:c>
      <x:c r="DL146" s="90" t="str">
        <x:f t="shared" ref="DL146:DL151" si="864">IF(AND(DL$7&gt;=FB146,DL$7&lt;=FC146),IFERROR($G146/FD146,0),"")</x:f>
      </x:c>
      <x:c r="DM146" s="90" t="str">
        <x:f t="shared" ref="DM146:DM151" si="865">IF(AND(DM$7&gt;=FB146,DM$7&lt;=FC146),IFERROR($G146/FD146,0),"")</x:f>
      </x:c>
      <x:c r="DN146" s="90" t="str">
        <x:f t="shared" ref="DN146:DN151" si="866">IF(AND(DN$7&gt;=FB146,DN$7&lt;=FC146),IFERROR($G146/FD146,0),"")</x:f>
      </x:c>
      <x:c r="DO146" s="90" t="n">
        <x:f t="shared" ref="DO146:DO151" si="867">IF(AND(DO$7&gt;=FB146,DO$7&lt;=FC146),IFERROR($G146/FD146,0),"")</x:f>
        <x:v>102375</x:v>
      </x:c>
      <x:c r="DP146" s="90" t="n">
        <x:f t="shared" ref="DP146:DP151" si="868">IF(AND(DP$7&gt;=FB146,DP$7&lt;=FC146),IFERROR($G146/FD146,0),"")</x:f>
        <x:v>102375</x:v>
      </x:c>
      <x:c r="DQ146" s="90" t="n">
        <x:f t="shared" ref="DQ146:DQ151" si="869">IF(AND(DQ$7&gt;=FB146,DQ$7&lt;=FC146),IFERROR($G146/FD146,0),"")</x:f>
        <x:v>102375</x:v>
      </x:c>
      <x:c r="DR146" s="90" t="n">
        <x:f t="shared" ref="DR146:DR151" si="870">IF(AND(DR$7&gt;=FB146,DR$7&lt;=FC146),IFERROR($G146/FD146,0),"")</x:f>
        <x:v>102375</x:v>
      </x:c>
      <x:c r="DS146" s="90" t="n">
        <x:f t="shared" ref="DS146:DS151" si="871">IF(AND(DS$7&gt;=FB146,DS$7&lt;=FC146),IFERROR($G146/FD146,0),"")</x:f>
        <x:v>102375</x:v>
      </x:c>
      <x:c r="DT146" s="90" t="n">
        <x:f t="shared" ref="DT146:DT151" si="872">IF(AND(DT$7&gt;=FB146,DT$7&lt;=FC146),IFERROR($G146/FD146,0),"")</x:f>
        <x:v>102375</x:v>
      </x:c>
      <x:c r="DU146" s="90" t="n">
        <x:f t="shared" ref="DU146:DU151" si="873">IF(AND(DU$7&gt;=FB146,DU$7&lt;=FC146),IFERROR($G146/FD146,0),"")</x:f>
        <x:v>102375</x:v>
      </x:c>
      <x:c r="DV146" s="90" t="n">
        <x:f t="shared" ref="DV146:DV151" si="874">IF(AND(DV$7&gt;=FB146,DV$7&lt;=FC146),IFERROR($G146/FD146,0),"")</x:f>
        <x:v>102375</x:v>
      </x:c>
      <x:c r="DW146" s="90" t="n">
        <x:f t="shared" ref="DW146:DW151" si="875">IF(AND(DW$7&gt;=FB146,DW$7&lt;=FC146),IFERROR($G146/FD146,0),"")</x:f>
        <x:v>102375</x:v>
      </x:c>
      <x:c r="DX146" s="90" t="n">
        <x:f t="shared" ref="DX146:DX151" si="876">IF(AND(DX$7&gt;=FB146,DX$7&lt;=FC146),IFERROR($G146/FD146,0),"")</x:f>
        <x:v>102375</x:v>
      </x:c>
      <x:c r="DY146" s="90" t="str">
        <x:f t="shared" ref="DY146:DY151" si="877">IF(AND(DY$7&gt;=FB146,DY$7&lt;=FC146),IFERROR($G146/FD146,0),"")</x:f>
      </x:c>
      <x:c r="DZ146" s="90" t="str">
        <x:f t="shared" ref="DZ146:DZ151" si="878">IF(AND(DZ$7&gt;=FB146,DZ$7&lt;=FC146),IFERROR($G146/FD146,0),"")</x:f>
      </x:c>
      <x:c r="EA146" s="90" t="str">
        <x:f t="shared" ref="EA146:EA151" si="879">IF(AND(EA$7&gt;=FB146,EA$7&lt;=FC146),IFERROR($G146/FD146,0),"")</x:f>
      </x:c>
      <x:c r="EB146" s="90" t="str">
        <x:f t="shared" ref="EB146:EB151" si="880">IF(AND(EB$7&gt;=FB146,EB$7&lt;=FC146),IFERROR($G146/FD146,0),"")</x:f>
      </x:c>
      <x:c r="EC146" s="90" t="str">
        <x:f t="shared" ref="EC146:EC151" si="881">IF(AND(EC$7&gt;=FB146,EC$7&lt;=FC146),IFERROR($G146/FD146,0),"")</x:f>
      </x:c>
      <x:c r="ED146" s="90" t="str">
        <x:f t="shared" ref="ED146:ED151" si="882">IF(AND(ED$7&gt;=FB146,ED$7&lt;=FC146),IFERROR($G146/FD146,0),"")</x:f>
      </x:c>
      <x:c r="EE146" s="90" t="str">
        <x:f t="shared" ref="EE146:EE151" si="883">IF(AND(EE$7&gt;=FB146,EE$7&lt;=FC146),IFERROR($G146/FD146,0),"")</x:f>
      </x:c>
      <x:c r="EF146" s="90" t="str">
        <x:f t="shared" ref="EF146:EF151" si="884">IF(AND(EF$7&gt;=FB146,EF$7&lt;=FC146),IFERROR($G146/FD146,0),"")</x:f>
      </x:c>
      <x:c r="EG146" s="90" t="str">
        <x:f t="shared" ref="EG146:EG151" si="885">IF(AND(EG$7&gt;=FB146,EG$7&lt;=FC146),IFERROR($G146/FD146,0),"")</x:f>
      </x:c>
      <x:c r="EH146" s="90" t="str">
        <x:f t="shared" ref="EH146:EH151" si="886">IF(AND(EH$7&gt;=FB146,EH$7&lt;=FC146),IFERROR($G146/FD146,0),"")</x:f>
      </x:c>
      <x:c r="EI146" s="90" t="str">
        <x:f t="shared" ref="EI146:EI151" si="887">IF(AND(EI$7&gt;=FB146,EI$7&lt;=FC146),IFERROR($G146/FD146,0),"")</x:f>
      </x:c>
      <x:c r="EJ146" s="90" t="str">
        <x:f t="shared" ref="EJ146:EJ151" si="888">IF(AND(EJ$7&gt;=FB146,EJ$7&lt;=FC146),IFERROR($G146/FD146,0),"")</x:f>
      </x:c>
      <x:c r="EK146" s="90" t="str">
        <x:f t="shared" ref="EK146:EK151" si="889">IF(AND(EK$7&gt;=FB146,EK$7&lt;=FC146),IFERROR($G146/FD146,0),"")</x:f>
      </x:c>
      <x:c r="EL146" s="90" t="str">
        <x:f t="shared" ref="EL146:EL151" si="890">IF(AND(EL$7&gt;=FB146,EL$7&lt;=FC146),IFERROR($G146/FD146,0),"")</x:f>
      </x:c>
      <x:c r="EM146" s="90" t="str">
        <x:f t="shared" ref="EM146:EM151" si="891">IF(AND(EM$7&gt;=FB146,EM$7&lt;=FC146),IFERROR($G146/FD146,0),"")</x:f>
      </x:c>
      <x:c r="EN146" s="90" t="str">
        <x:f t="shared" ref="EN146:EN151" si="892">IF(AND(EN$7&gt;=FB146,EN$7&lt;=FC146),IFERROR($G146/FD146,0),"")</x:f>
      </x:c>
      <x:c r="EO146" s="90" t="str">
        <x:f t="shared" ref="EO146:EO151" si="893">IF(AND(EO$7&gt;=FB146,EO$7&lt;=FC146),IFERROR($G146/FD146,0),"")</x:f>
      </x:c>
      <x:c r="EP146" s="90" t="str">
        <x:f t="shared" ref="EP146:EP151" si="894">IF(AND(EP$7&gt;=FB146,EP$7&lt;=FC146),IFERROR($G146/FD146,0),"")</x:f>
      </x:c>
      <x:c r="EQ146" s="90" t="str">
        <x:f t="shared" ref="EQ146:EQ151" si="895">IF(AND(EQ$7&gt;=FB146,EQ$7&lt;=FC146),IFERROR($G146/FD146,0),"")</x:f>
      </x:c>
      <x:c r="ER146" s="90" t="str">
        <x:f t="shared" ref="ER146:ER151" si="896">IF(AND(ER$7&gt;=FB146,ER$7&lt;=FC146),IFERROR($G146/FD146,0),"")</x:f>
      </x:c>
      <x:c r="ES146" s="90" t="str">
        <x:f t="shared" ref="ES146:ES151" si="897">IF(AND(ES$7&gt;=FB146,ES$7&lt;=FC146),IFERROR($G146/FD146,0),"")</x:f>
      </x:c>
      <x:c r="ET146" s="90" t="str">
        <x:f t="shared" ref="ET146:ET151" si="898">IF(AND(ET$7&gt;=FB146,ET$7&lt;=FC146),IFERROR($G146/FD146,0),"")</x:f>
      </x:c>
      <x:c r="EU146" s="90" t="str">
        <x:f t="shared" ref="EU146:EU151" si="899">IF(AND(EU$7&gt;=FB146,EU$7&lt;=FC146),IFERROR($G146/FD146,0),"")</x:f>
      </x:c>
      <x:c r="EV146" s="90" t="str">
        <x:f t="shared" ref="EV146:EV151" si="900">IF(AND(EV$7&gt;=FB146,EV$7&lt;=FC146),IFERROR($G146/FD146,0),"")</x:f>
      </x:c>
      <x:c r="EW146" s="90" t="str">
        <x:f t="shared" ref="EW146:EW151" si="901">IF(AND(EW$7&gt;=FB146,EW$7&lt;=FC146),IFERROR($G146/FD146,0),"")</x:f>
      </x:c>
      <x:c r="EX146" s="90" t="str">
        <x:f t="shared" ref="EX146:EX151" si="902">IF(AND(EX$7&gt;=FB146,EX$7&lt;=FC146),IFERROR($G146/FD146,0),"")</x:f>
      </x:c>
      <x:c r="EY146" s="90" t="str">
        <x:f t="shared" ref="EY146:EY151" si="903">IF(AND(EY$7&gt;=FB146,EY$7&lt;=FC146),IFERROR($G146/FD146,0),"")</x:f>
      </x:c>
      <x:c r="EZ146" s="90" t="str">
        <x:f t="shared" ref="EZ146:EZ151" si="904">IF(AND(EZ$7&gt;=FB146,EZ$7&lt;=FC146),IFERROR($G146/FD146,0),"")</x:f>
      </x:c>
      <x:c r="FA146" s="90" t="str">
        <x:f t="shared" ref="FA146:FA151" si="905">IF(AND(FA$7&gt;=FB146,FA$7&lt;=FC146),IFERROR($G146/FD146,0),"")</x:f>
      </x:c>
      <x:c r="FB146" t="n">
        <x:f>'07_Presupuesto'!J138-'14_Parametros'!$B$5+1</x:f>
        <x:v>112</x:v>
      </x:c>
      <x:c r="FC146" t="n">
        <x:f>'07_Presupuesto'!K138-'14_Parametros'!$B$5+1</x:f>
        <x:v>121</x:v>
      </x:c>
      <x:c r="FD146" t="n">
        <x:f t="shared" ref="FD146:FD151" si="906">FC146-FB146+1</x:f>
        <x:v>10</x:v>
      </x:c>
    </x:row>
    <x:row r="147" ht="21" customHeight="1">
      <x:c r="B147" s="109" t="str">
        <x:f>'07A_Ppto_Comparado'!K142</x:f>
        <x:v>F.2</x:v>
      </x:c>
      <x:c r="C147" s="109" t="str">
        <x:f>'07A_Ppto_Comparado'!L142</x:f>
        <x:v>AGAVE ATTENUATA</x:v>
      </x:c>
      <x:c r="D147" s="109" t="str">
        <x:f>'07A_Ppto_Comparado'!M142</x:f>
        <x:v>UNI</x:v>
      </x:c>
      <x:c r="E147" s="110" t="n">
        <x:f>'07A_Ppto_Comparado'!N142</x:f>
        <x:v>12</x:v>
      </x:c>
      <x:c r="F147" s="110" t="n">
        <x:f>'07A_Ppto_Comparado'!O142</x:f>
        <x:v>23125</x:v>
      </x:c>
      <x:c r="G147" s="110" t="n">
        <x:f>'07A_Ppto_Comparado'!P142</x:f>
        <x:v>277500</x:v>
      </x:c>
      <x:c r="H147" s="110" t="str">
        <x:f t="shared" si="757"/>
      </x:c>
      <x:c r="I147" s="110" t="str">
        <x:f t="shared" si="758"/>
      </x:c>
      <x:c r="J147" s="110" t="str">
        <x:f t="shared" si="754"/>
      </x:c>
      <x:c r="K147" s="110" t="str">
        <x:f t="shared" si="759"/>
      </x:c>
      <x:c r="L147" s="110" t="str">
        <x:f t="shared" si="760"/>
      </x:c>
      <x:c r="M147" s="110" t="str">
        <x:f t="shared" si="761"/>
      </x:c>
      <x:c r="N147" s="110" t="str">
        <x:f t="shared" si="762"/>
      </x:c>
      <x:c r="O147" s="110" t="str">
        <x:f t="shared" si="763"/>
      </x:c>
      <x:c r="P147" s="110" t="str">
        <x:f t="shared" si="764"/>
      </x:c>
      <x:c r="Q147" s="110" t="str">
        <x:f t="shared" si="765"/>
      </x:c>
      <x:c r="R147" s="110" t="str">
        <x:f t="shared" si="766"/>
      </x:c>
      <x:c r="S147" s="110" t="str">
        <x:f t="shared" si="767"/>
      </x:c>
      <x:c r="T147" s="110" t="str">
        <x:f t="shared" si="768"/>
      </x:c>
      <x:c r="U147" s="110" t="str">
        <x:f t="shared" si="769"/>
      </x:c>
      <x:c r="V147" s="110" t="str">
        <x:f t="shared" si="770"/>
      </x:c>
      <x:c r="W147" s="110" t="str">
        <x:f t="shared" si="771"/>
      </x:c>
      <x:c r="X147" s="110" t="str">
        <x:f t="shared" si="772"/>
      </x:c>
      <x:c r="Y147" s="110" t="str">
        <x:f t="shared" si="773"/>
      </x:c>
      <x:c r="Z147" s="110" t="str">
        <x:f t="shared" si="774"/>
      </x:c>
      <x:c r="AA147" s="110" t="str">
        <x:f t="shared" si="775"/>
      </x:c>
      <x:c r="AB147" s="110" t="str">
        <x:f t="shared" si="776"/>
      </x:c>
      <x:c r="AC147" s="110" t="str">
        <x:f t="shared" si="777"/>
      </x:c>
      <x:c r="AD147" s="110" t="str">
        <x:f t="shared" si="778"/>
      </x:c>
      <x:c r="AE147" s="110" t="str">
        <x:f t="shared" si="779"/>
      </x:c>
      <x:c r="AF147" s="110" t="str">
        <x:f t="shared" si="780"/>
      </x:c>
      <x:c r="AG147" s="110" t="str">
        <x:f t="shared" si="781"/>
      </x:c>
      <x:c r="AH147" s="110" t="str">
        <x:f t="shared" si="782"/>
      </x:c>
      <x:c r="AI147" s="110" t="str">
        <x:f t="shared" si="783"/>
      </x:c>
      <x:c r="AJ147" s="110" t="str">
        <x:f t="shared" si="784"/>
      </x:c>
      <x:c r="AK147" s="110" t="str">
        <x:f t="shared" si="785"/>
      </x:c>
      <x:c r="AL147" s="110" t="str">
        <x:f t="shared" si="786"/>
      </x:c>
      <x:c r="AM147" s="110" t="str">
        <x:f t="shared" si="787"/>
      </x:c>
      <x:c r="AN147" s="110" t="str">
        <x:f t="shared" si="788"/>
      </x:c>
      <x:c r="AO147" s="110" t="str">
        <x:f t="shared" si="789"/>
      </x:c>
      <x:c r="AP147" s="110" t="str">
        <x:f t="shared" si="790"/>
      </x:c>
      <x:c r="AQ147" s="110" t="str">
        <x:f t="shared" si="791"/>
      </x:c>
      <x:c r="AR147" s="110" t="str">
        <x:f t="shared" si="792"/>
      </x:c>
      <x:c r="AS147" s="110" t="str">
        <x:f t="shared" si="793"/>
      </x:c>
      <x:c r="AT147" s="110" t="str">
        <x:f t="shared" si="794"/>
      </x:c>
      <x:c r="AU147" s="110" t="str">
        <x:f t="shared" si="795"/>
      </x:c>
      <x:c r="AV147" s="110" t="str">
        <x:f t="shared" si="796"/>
      </x:c>
      <x:c r="AW147" s="110" t="str">
        <x:f t="shared" si="797"/>
      </x:c>
      <x:c r="AX147" s="110" t="str">
        <x:f t="shared" si="798"/>
      </x:c>
      <x:c r="AY147" s="110" t="str">
        <x:f t="shared" si="799"/>
      </x:c>
      <x:c r="AZ147" s="110" t="str">
        <x:f t="shared" si="800"/>
      </x:c>
      <x:c r="BA147" s="110" t="str">
        <x:f t="shared" si="801"/>
      </x:c>
      <x:c r="BB147" s="110" t="str">
        <x:f t="shared" si="802"/>
      </x:c>
      <x:c r="BC147" s="110" t="str">
        <x:f t="shared" si="803"/>
      </x:c>
      <x:c r="BD147" s="110" t="str">
        <x:f t="shared" si="804"/>
      </x:c>
      <x:c r="BE147" s="110" t="str">
        <x:f t="shared" si="805"/>
      </x:c>
      <x:c r="BF147" s="110" t="str">
        <x:f t="shared" si="806"/>
      </x:c>
      <x:c r="BG147" s="110" t="str">
        <x:f t="shared" si="807"/>
      </x:c>
      <x:c r="BH147" s="110" t="str">
        <x:f t="shared" si="808"/>
      </x:c>
      <x:c r="BI147" s="110" t="str">
        <x:f t="shared" si="809"/>
      </x:c>
      <x:c r="BJ147" s="110" t="str">
        <x:f t="shared" si="810"/>
      </x:c>
      <x:c r="BK147" s="110" t="str">
        <x:f t="shared" si="811"/>
      </x:c>
      <x:c r="BL147" s="110" t="str">
        <x:f t="shared" si="812"/>
      </x:c>
      <x:c r="BM147" s="110" t="str">
        <x:f t="shared" si="813"/>
      </x:c>
      <x:c r="BN147" s="110" t="str">
        <x:f t="shared" si="814"/>
      </x:c>
      <x:c r="BO147" s="110" t="str">
        <x:f t="shared" si="815"/>
      </x:c>
      <x:c r="BP147" s="110" t="str">
        <x:f t="shared" si="816"/>
      </x:c>
      <x:c r="BQ147" s="110" t="str">
        <x:f t="shared" si="817"/>
      </x:c>
      <x:c r="BR147" s="110" t="str">
        <x:f t="shared" si="818"/>
      </x:c>
      <x:c r="BS147" s="110" t="str">
        <x:f t="shared" si="819"/>
      </x:c>
      <x:c r="BT147" s="110" t="str">
        <x:f t="shared" si="820"/>
      </x:c>
      <x:c r="BU147" s="110" t="str">
        <x:f t="shared" si="821"/>
      </x:c>
      <x:c r="BV147" s="110" t="str">
        <x:f t="shared" si="822"/>
      </x:c>
      <x:c r="BW147" s="110" t="str">
        <x:f t="shared" si="823"/>
      </x:c>
      <x:c r="BX147" s="110" t="str">
        <x:f t="shared" si="824"/>
      </x:c>
      <x:c r="BY147" s="110" t="str">
        <x:f t="shared" si="825"/>
      </x:c>
      <x:c r="BZ147" s="110" t="str">
        <x:f t="shared" si="826"/>
      </x:c>
      <x:c r="CA147" s="110" t="str">
        <x:f t="shared" si="827"/>
      </x:c>
      <x:c r="CB147" s="110" t="str">
        <x:f t="shared" si="828"/>
      </x:c>
      <x:c r="CC147" s="110" t="str">
        <x:f t="shared" si="829"/>
      </x:c>
      <x:c r="CD147" s="110" t="str">
        <x:f t="shared" si="830"/>
      </x:c>
      <x:c r="CE147" s="110" t="str">
        <x:f t="shared" si="831"/>
      </x:c>
      <x:c r="CF147" s="110" t="str">
        <x:f t="shared" si="832"/>
      </x:c>
      <x:c r="CG147" s="110" t="str">
        <x:f t="shared" si="833"/>
      </x:c>
      <x:c r="CH147" s="110" t="str">
        <x:f t="shared" si="834"/>
      </x:c>
      <x:c r="CI147" s="110" t="str">
        <x:f t="shared" si="835"/>
      </x:c>
      <x:c r="CJ147" s="110" t="str">
        <x:f t="shared" si="836"/>
      </x:c>
      <x:c r="CK147" s="110" t="str">
        <x:f t="shared" si="837"/>
      </x:c>
      <x:c r="CL147" s="110" t="str">
        <x:f t="shared" si="838"/>
      </x:c>
      <x:c r="CM147" s="110" t="str">
        <x:f t="shared" si="839"/>
      </x:c>
      <x:c r="CN147" s="110" t="str">
        <x:f t="shared" si="840"/>
      </x:c>
      <x:c r="CO147" s="110" t="str">
        <x:f t="shared" si="841"/>
      </x:c>
      <x:c r="CP147" s="110" t="str">
        <x:f t="shared" si="842"/>
      </x:c>
      <x:c r="CQ147" s="110" t="str">
        <x:f t="shared" si="843"/>
      </x:c>
      <x:c r="CR147" s="110" t="str">
        <x:f t="shared" si="844"/>
      </x:c>
      <x:c r="CS147" s="110" t="str">
        <x:f t="shared" si="845"/>
      </x:c>
      <x:c r="CT147" s="110" t="str">
        <x:f t="shared" si="846"/>
      </x:c>
      <x:c r="CU147" s="110" t="str">
        <x:f t="shared" si="847"/>
      </x:c>
      <x:c r="CV147" s="110" t="str">
        <x:f t="shared" si="848"/>
      </x:c>
      <x:c r="CW147" s="110" t="str">
        <x:f t="shared" si="849"/>
      </x:c>
      <x:c r="CX147" s="110" t="str">
        <x:f t="shared" si="850"/>
      </x:c>
      <x:c r="CY147" s="110" t="str">
        <x:f t="shared" si="851"/>
      </x:c>
      <x:c r="CZ147" s="110" t="str">
        <x:f t="shared" si="852"/>
      </x:c>
      <x:c r="DA147" s="110" t="str">
        <x:f t="shared" si="853"/>
      </x:c>
      <x:c r="DB147" s="110" t="str">
        <x:f t="shared" si="854"/>
      </x:c>
      <x:c r="DC147" s="110" t="str">
        <x:f t="shared" si="855"/>
      </x:c>
      <x:c r="DD147" s="110" t="str">
        <x:f t="shared" si="856"/>
      </x:c>
      <x:c r="DE147" s="110" t="str">
        <x:f t="shared" si="857"/>
      </x:c>
      <x:c r="DF147" s="110" t="str">
        <x:f t="shared" si="858"/>
      </x:c>
      <x:c r="DG147" s="110" t="str">
        <x:f t="shared" si="859"/>
      </x:c>
      <x:c r="DH147" s="110" t="str">
        <x:f t="shared" si="860"/>
      </x:c>
      <x:c r="DI147" s="110" t="str">
        <x:f t="shared" si="861"/>
      </x:c>
      <x:c r="DJ147" s="110" t="str">
        <x:f t="shared" si="862"/>
      </x:c>
      <x:c r="DK147" s="110" t="str">
        <x:f t="shared" si="863"/>
      </x:c>
      <x:c r="DL147" s="110" t="str">
        <x:f t="shared" si="864"/>
      </x:c>
      <x:c r="DM147" s="110" t="str">
        <x:f t="shared" si="865"/>
      </x:c>
      <x:c r="DN147" s="110" t="str">
        <x:f t="shared" si="866"/>
      </x:c>
      <x:c r="DO147" s="110" t="str">
        <x:f t="shared" si="867"/>
      </x:c>
      <x:c r="DP147" s="110" t="str">
        <x:f t="shared" si="868"/>
      </x:c>
      <x:c r="DQ147" s="110" t="str">
        <x:f t="shared" si="869"/>
      </x:c>
      <x:c r="DR147" s="110" t="str">
        <x:f t="shared" si="870"/>
      </x:c>
      <x:c r="DS147" s="110" t="str">
        <x:f t="shared" si="871"/>
      </x:c>
      <x:c r="DT147" s="110" t="str">
        <x:f t="shared" si="872"/>
      </x:c>
      <x:c r="DU147" s="110" t="str">
        <x:f t="shared" si="873"/>
      </x:c>
      <x:c r="DV147" s="110" t="str">
        <x:f t="shared" si="874"/>
      </x:c>
      <x:c r="DW147" s="110" t="str">
        <x:f t="shared" si="875"/>
      </x:c>
      <x:c r="DX147" s="110" t="str">
        <x:f t="shared" si="876"/>
      </x:c>
      <x:c r="DY147" s="110" t="str">
        <x:f t="shared" si="877"/>
      </x:c>
      <x:c r="DZ147" s="110" t="str">
        <x:f t="shared" si="878"/>
      </x:c>
      <x:c r="EA147" s="110" t="str">
        <x:f t="shared" si="879"/>
      </x:c>
      <x:c r="EB147" s="110" t="str">
        <x:f t="shared" si="880"/>
      </x:c>
      <x:c r="EC147" s="110" t="str">
        <x:f t="shared" si="881"/>
      </x:c>
      <x:c r="ED147" s="110" t="str">
        <x:f t="shared" si="882"/>
      </x:c>
      <x:c r="EE147" s="110" t="str">
        <x:f t="shared" si="883"/>
      </x:c>
      <x:c r="EF147" s="110" t="str">
        <x:f t="shared" si="884"/>
      </x:c>
      <x:c r="EG147" s="110" t="str">
        <x:f t="shared" si="885"/>
      </x:c>
      <x:c r="EH147" s="110" t="str">
        <x:f t="shared" si="886"/>
      </x:c>
      <x:c r="EI147" s="110" t="str">
        <x:f t="shared" si="887"/>
      </x:c>
      <x:c r="EJ147" s="110" t="str">
        <x:f t="shared" si="888"/>
      </x:c>
      <x:c r="EK147" s="110" t="str">
        <x:f t="shared" si="889"/>
      </x:c>
      <x:c r="EL147" s="110" t="str">
        <x:f t="shared" si="890"/>
      </x:c>
      <x:c r="EM147" s="110" t="str">
        <x:f t="shared" si="891"/>
      </x:c>
      <x:c r="EN147" s="110" t="str">
        <x:f t="shared" si="892"/>
      </x:c>
      <x:c r="EO147" s="110" t="str">
        <x:f t="shared" si="893"/>
      </x:c>
      <x:c r="EP147" s="110" t="str">
        <x:f t="shared" si="894"/>
      </x:c>
      <x:c r="EQ147" s="110" t="str">
        <x:f t="shared" si="895"/>
      </x:c>
      <x:c r="ER147" s="110" t="str">
        <x:f t="shared" si="896"/>
      </x:c>
      <x:c r="ES147" s="110" t="str">
        <x:f t="shared" si="897"/>
      </x:c>
      <x:c r="ET147" s="110" t="str">
        <x:f t="shared" si="898"/>
      </x:c>
      <x:c r="EU147" s="110">
        <x:f t="shared" si="899"/>
        <x:v>39642.857142857145</x:v>
      </x:c>
      <x:c r="EV147" s="110">
        <x:f t="shared" si="900"/>
        <x:v>39642.857142857145</x:v>
      </x:c>
      <x:c r="EW147" s="110">
        <x:f t="shared" si="901"/>
        <x:v>39642.857142857145</x:v>
      </x:c>
      <x:c r="EX147" s="110">
        <x:f t="shared" si="902"/>
        <x:v>39642.857142857145</x:v>
      </x:c>
      <x:c r="EY147" s="110">
        <x:f t="shared" si="903"/>
        <x:v>39642.857142857145</x:v>
      </x:c>
      <x:c r="EZ147" s="110">
        <x:f t="shared" si="904"/>
        <x:v>39642.857142857145</x:v>
      </x:c>
      <x:c r="FA147" s="110">
        <x:f t="shared" si="905"/>
        <x:v>39642.857142857145</x:v>
      </x:c>
      <x:c r="FB147" t="n">
        <x:f>'07_Presupuesto'!J139-'14_Parametros'!$B$5+1</x:f>
        <x:v>144</x:v>
      </x:c>
      <x:c r="FC147" t="n">
        <x:f>'07_Presupuesto'!K139-'14_Parametros'!$B$5+1</x:f>
        <x:v>150</x:v>
      </x:c>
      <x:c r="FD147">
        <x:f t="shared" si="906"/>
        <x:v>7</x:v>
      </x:c>
    </x:row>
    <x:row r="148" ht="21" customHeight="1">
      <x:c r="B148" t="str">
        <x:f>'07A_Ppto_Comparado'!K143</x:f>
        <x:v>F.3</x:v>
      </x:c>
      <x:c r="C148" t="str">
        <x:f>'07A_Ppto_Comparado'!L143</x:f>
        <x:v>CARDENAL</x:v>
      </x:c>
      <x:c r="D148" t="str">
        <x:f>'07A_Ppto_Comparado'!M143</x:f>
        <x:v>UNI</x:v>
      </x:c>
      <x:c r="E148" s="90" t="n">
        <x:f>'07A_Ppto_Comparado'!N143</x:f>
        <x:v>9</x:v>
      </x:c>
      <x:c r="F148" s="90" t="n">
        <x:f>'07A_Ppto_Comparado'!O143</x:f>
        <x:v>8625</x:v>
      </x:c>
      <x:c r="G148" s="90" t="n">
        <x:f>'07A_Ppto_Comparado'!P143</x:f>
        <x:v>77625</x:v>
      </x:c>
      <x:c r="H148" s="90" t="str">
        <x:f t="shared" si="757"/>
      </x:c>
      <x:c r="I148" s="90" t="str">
        <x:f t="shared" si="758"/>
      </x:c>
      <x:c r="J148" s="90" t="str">
        <x:f t="shared" si="754"/>
      </x:c>
      <x:c r="K148" s="90" t="str">
        <x:f t="shared" si="759"/>
      </x:c>
      <x:c r="L148" s="90" t="str">
        <x:f t="shared" si="760"/>
      </x:c>
      <x:c r="M148" s="90" t="str">
        <x:f t="shared" si="761"/>
      </x:c>
      <x:c r="N148" s="90" t="str">
        <x:f t="shared" si="762"/>
      </x:c>
      <x:c r="O148" s="90" t="str">
        <x:f t="shared" si="763"/>
      </x:c>
      <x:c r="P148" s="90" t="str">
        <x:f t="shared" si="764"/>
      </x:c>
      <x:c r="Q148" s="90" t="str">
        <x:f t="shared" si="765"/>
      </x:c>
      <x:c r="R148" s="90" t="str">
        <x:f t="shared" si="766"/>
      </x:c>
      <x:c r="S148" s="90" t="str">
        <x:f t="shared" si="767"/>
      </x:c>
      <x:c r="T148" s="90" t="str">
        <x:f t="shared" si="768"/>
      </x:c>
      <x:c r="U148" s="90" t="str">
        <x:f t="shared" si="769"/>
      </x:c>
      <x:c r="V148" s="90" t="str">
        <x:f t="shared" si="770"/>
      </x:c>
      <x:c r="W148" s="90" t="str">
        <x:f t="shared" si="771"/>
      </x:c>
      <x:c r="X148" s="90" t="str">
        <x:f t="shared" si="772"/>
      </x:c>
      <x:c r="Y148" s="90" t="str">
        <x:f t="shared" si="773"/>
      </x:c>
      <x:c r="Z148" s="90" t="str">
        <x:f t="shared" si="774"/>
      </x:c>
      <x:c r="AA148" s="90" t="str">
        <x:f t="shared" si="775"/>
      </x:c>
      <x:c r="AB148" s="90" t="str">
        <x:f t="shared" si="776"/>
      </x:c>
      <x:c r="AC148" s="90" t="str">
        <x:f t="shared" si="777"/>
      </x:c>
      <x:c r="AD148" s="90" t="str">
        <x:f t="shared" si="778"/>
      </x:c>
      <x:c r="AE148" s="90" t="str">
        <x:f t="shared" si="779"/>
      </x:c>
      <x:c r="AF148" s="90" t="str">
        <x:f t="shared" si="780"/>
      </x:c>
      <x:c r="AG148" s="90" t="str">
        <x:f t="shared" si="781"/>
      </x:c>
      <x:c r="AH148" s="90" t="str">
        <x:f t="shared" si="782"/>
      </x:c>
      <x:c r="AI148" s="90" t="str">
        <x:f t="shared" si="783"/>
      </x:c>
      <x:c r="AJ148" s="90" t="str">
        <x:f t="shared" si="784"/>
      </x:c>
      <x:c r="AK148" s="90" t="str">
        <x:f t="shared" si="785"/>
      </x:c>
      <x:c r="AL148" s="90" t="str">
        <x:f t="shared" si="786"/>
      </x:c>
      <x:c r="AM148" s="90" t="str">
        <x:f t="shared" si="787"/>
      </x:c>
      <x:c r="AN148" s="90" t="str">
        <x:f t="shared" si="788"/>
      </x:c>
      <x:c r="AO148" s="90" t="str">
        <x:f t="shared" si="789"/>
      </x:c>
      <x:c r="AP148" s="90" t="str">
        <x:f t="shared" si="790"/>
      </x:c>
      <x:c r="AQ148" s="90" t="str">
        <x:f t="shared" si="791"/>
      </x:c>
      <x:c r="AR148" s="90" t="str">
        <x:f t="shared" si="792"/>
      </x:c>
      <x:c r="AS148" s="90" t="str">
        <x:f t="shared" si="793"/>
      </x:c>
      <x:c r="AT148" s="90" t="str">
        <x:f t="shared" si="794"/>
      </x:c>
      <x:c r="AU148" s="90" t="str">
        <x:f t="shared" si="795"/>
      </x:c>
      <x:c r="AV148" s="90" t="str">
        <x:f t="shared" si="796"/>
      </x:c>
      <x:c r="AW148" s="90" t="str">
        <x:f t="shared" si="797"/>
      </x:c>
      <x:c r="AX148" s="90" t="str">
        <x:f t="shared" si="798"/>
      </x:c>
      <x:c r="AY148" s="90" t="str">
        <x:f t="shared" si="799"/>
      </x:c>
      <x:c r="AZ148" s="90" t="str">
        <x:f t="shared" si="800"/>
      </x:c>
      <x:c r="BA148" s="90" t="str">
        <x:f t="shared" si="801"/>
      </x:c>
      <x:c r="BB148" s="90" t="str">
        <x:f t="shared" si="802"/>
      </x:c>
      <x:c r="BC148" s="90" t="str">
        <x:f t="shared" si="803"/>
      </x:c>
      <x:c r="BD148" s="90" t="str">
        <x:f t="shared" si="804"/>
      </x:c>
      <x:c r="BE148" s="90" t="str">
        <x:f t="shared" si="805"/>
      </x:c>
      <x:c r="BF148" s="90" t="str">
        <x:f t="shared" si="806"/>
      </x:c>
      <x:c r="BG148" s="90" t="str">
        <x:f t="shared" si="807"/>
      </x:c>
      <x:c r="BH148" s="90" t="str">
        <x:f t="shared" si="808"/>
      </x:c>
      <x:c r="BI148" s="90" t="str">
        <x:f t="shared" si="809"/>
      </x:c>
      <x:c r="BJ148" s="90" t="str">
        <x:f t="shared" si="810"/>
      </x:c>
      <x:c r="BK148" s="90" t="str">
        <x:f t="shared" si="811"/>
      </x:c>
      <x:c r="BL148" s="90" t="str">
        <x:f t="shared" si="812"/>
      </x:c>
      <x:c r="BM148" s="90" t="str">
        <x:f t="shared" si="813"/>
      </x:c>
      <x:c r="BN148" s="90" t="str">
        <x:f t="shared" si="814"/>
      </x:c>
      <x:c r="BO148" s="90" t="str">
        <x:f t="shared" si="815"/>
      </x:c>
      <x:c r="BP148" s="90" t="str">
        <x:f t="shared" si="816"/>
      </x:c>
      <x:c r="BQ148" s="90" t="str">
        <x:f t="shared" si="817"/>
      </x:c>
      <x:c r="BR148" s="90" t="str">
        <x:f t="shared" si="818"/>
      </x:c>
      <x:c r="BS148" s="90" t="str">
        <x:f t="shared" si="819"/>
      </x:c>
      <x:c r="BT148" s="90" t="str">
        <x:f t="shared" si="820"/>
      </x:c>
      <x:c r="BU148" s="90" t="str">
        <x:f t="shared" si="821"/>
      </x:c>
      <x:c r="BV148" s="90" t="str">
        <x:f t="shared" si="822"/>
      </x:c>
      <x:c r="BW148" s="90" t="str">
        <x:f t="shared" si="823"/>
      </x:c>
      <x:c r="BX148" s="90" t="str">
        <x:f t="shared" si="824"/>
      </x:c>
      <x:c r="BY148" s="90" t="str">
        <x:f t="shared" si="825"/>
      </x:c>
      <x:c r="BZ148" s="90" t="str">
        <x:f t="shared" si="826"/>
      </x:c>
      <x:c r="CA148" s="90" t="str">
        <x:f t="shared" si="827"/>
      </x:c>
      <x:c r="CB148" s="90" t="str">
        <x:f t="shared" si="828"/>
      </x:c>
      <x:c r="CC148" s="90" t="str">
        <x:f t="shared" si="829"/>
      </x:c>
      <x:c r="CD148" s="90" t="str">
        <x:f t="shared" si="830"/>
      </x:c>
      <x:c r="CE148" s="90" t="str">
        <x:f t="shared" si="831"/>
      </x:c>
      <x:c r="CF148" s="90" t="str">
        <x:f t="shared" si="832"/>
      </x:c>
      <x:c r="CG148" s="90" t="str">
        <x:f t="shared" si="833"/>
      </x:c>
      <x:c r="CH148" s="90" t="str">
        <x:f t="shared" si="834"/>
      </x:c>
      <x:c r="CI148" s="90" t="str">
        <x:f t="shared" si="835"/>
      </x:c>
      <x:c r="CJ148" s="90" t="str">
        <x:f t="shared" si="836"/>
      </x:c>
      <x:c r="CK148" s="90" t="str">
        <x:f t="shared" si="837"/>
      </x:c>
      <x:c r="CL148" s="90" t="str">
        <x:f t="shared" si="838"/>
      </x:c>
      <x:c r="CM148" s="90" t="str">
        <x:f t="shared" si="839"/>
      </x:c>
      <x:c r="CN148" s="90" t="str">
        <x:f t="shared" si="840"/>
      </x:c>
      <x:c r="CO148" s="90" t="str">
        <x:f t="shared" si="841"/>
      </x:c>
      <x:c r="CP148" s="90" t="str">
        <x:f t="shared" si="842"/>
      </x:c>
      <x:c r="CQ148" s="90" t="str">
        <x:f t="shared" si="843"/>
      </x:c>
      <x:c r="CR148" s="90" t="str">
        <x:f t="shared" si="844"/>
      </x:c>
      <x:c r="CS148" s="90" t="str">
        <x:f t="shared" si="845"/>
      </x:c>
      <x:c r="CT148" s="90" t="str">
        <x:f t="shared" si="846"/>
      </x:c>
      <x:c r="CU148" s="90" t="str">
        <x:f t="shared" si="847"/>
      </x:c>
      <x:c r="CV148" s="90" t="str">
        <x:f t="shared" si="848"/>
      </x:c>
      <x:c r="CW148" s="90" t="str">
        <x:f t="shared" si="849"/>
      </x:c>
      <x:c r="CX148" s="90" t="str">
        <x:f t="shared" si="850"/>
      </x:c>
      <x:c r="CY148" s="90" t="str">
        <x:f t="shared" si="851"/>
      </x:c>
      <x:c r="CZ148" s="90" t="str">
        <x:f t="shared" si="852"/>
      </x:c>
      <x:c r="DA148" s="90" t="str">
        <x:f t="shared" si="853"/>
      </x:c>
      <x:c r="DB148" s="90" t="str">
        <x:f t="shared" si="854"/>
      </x:c>
      <x:c r="DC148" s="90" t="str">
        <x:f t="shared" si="855"/>
      </x:c>
      <x:c r="DD148" s="90" t="str">
        <x:f t="shared" si="856"/>
      </x:c>
      <x:c r="DE148" s="90" t="str">
        <x:f t="shared" si="857"/>
      </x:c>
      <x:c r="DF148" s="90" t="str">
        <x:f t="shared" si="858"/>
      </x:c>
      <x:c r="DG148" s="90" t="str">
        <x:f t="shared" si="859"/>
      </x:c>
      <x:c r="DH148" s="90" t="str">
        <x:f t="shared" si="860"/>
      </x:c>
      <x:c r="DI148" s="90" t="str">
        <x:f t="shared" si="861"/>
      </x:c>
      <x:c r="DJ148" s="90" t="str">
        <x:f t="shared" si="862"/>
      </x:c>
      <x:c r="DK148" s="90" t="str">
        <x:f t="shared" si="863"/>
      </x:c>
      <x:c r="DL148" s="90" t="str">
        <x:f t="shared" si="864"/>
      </x:c>
      <x:c r="DM148" s="90" t="str">
        <x:f t="shared" si="865"/>
      </x:c>
      <x:c r="DN148" s="90" t="str">
        <x:f t="shared" si="866"/>
      </x:c>
      <x:c r="DO148" s="90" t="str">
        <x:f t="shared" si="867"/>
      </x:c>
      <x:c r="DP148" s="90" t="str">
        <x:f t="shared" si="868"/>
      </x:c>
      <x:c r="DQ148" s="90" t="str">
        <x:f t="shared" si="869"/>
      </x:c>
      <x:c r="DR148" s="90" t="str">
        <x:f t="shared" si="870"/>
      </x:c>
      <x:c r="DS148" s="90" t="str">
        <x:f t="shared" si="871"/>
      </x:c>
      <x:c r="DT148" s="90" t="str">
        <x:f t="shared" si="872"/>
      </x:c>
      <x:c r="DU148" s="90" t="str">
        <x:f t="shared" si="873"/>
      </x:c>
      <x:c r="DV148" s="90" t="str">
        <x:f t="shared" si="874"/>
      </x:c>
      <x:c r="DW148" s="90" t="str">
        <x:f t="shared" si="875"/>
      </x:c>
      <x:c r="DX148" s="90" t="str">
        <x:f t="shared" si="876"/>
      </x:c>
      <x:c r="DY148" s="90" t="str">
        <x:f t="shared" si="877"/>
      </x:c>
      <x:c r="DZ148" s="90" t="str">
        <x:f t="shared" si="878"/>
      </x:c>
      <x:c r="EA148" s="90" t="str">
        <x:f t="shared" si="879"/>
      </x:c>
      <x:c r="EB148" s="90" t="str">
        <x:f t="shared" si="880"/>
      </x:c>
      <x:c r="EC148" s="90" t="str">
        <x:f t="shared" si="881"/>
      </x:c>
      <x:c r="ED148" s="90" t="str">
        <x:f t="shared" si="882"/>
      </x:c>
      <x:c r="EE148" s="90" t="str">
        <x:f t="shared" si="883"/>
      </x:c>
      <x:c r="EF148" s="90" t="str">
        <x:f t="shared" si="884"/>
      </x:c>
      <x:c r="EG148" s="90" t="str">
        <x:f t="shared" si="885"/>
      </x:c>
      <x:c r="EH148" s="90" t="str">
        <x:f t="shared" si="886"/>
      </x:c>
      <x:c r="EI148" s="90" t="str">
        <x:f t="shared" si="887"/>
      </x:c>
      <x:c r="EJ148" s="90" t="str">
        <x:f t="shared" si="888"/>
      </x:c>
      <x:c r="EK148" s="90" t="str">
        <x:f t="shared" si="889"/>
      </x:c>
      <x:c r="EL148" s="90" t="str">
        <x:f t="shared" si="890"/>
      </x:c>
      <x:c r="EM148" s="90" t="str">
        <x:f t="shared" si="891"/>
      </x:c>
      <x:c r="EN148" s="90" t="str">
        <x:f t="shared" si="892"/>
      </x:c>
      <x:c r="EO148" s="90" t="str">
        <x:f t="shared" si="893"/>
      </x:c>
      <x:c r="EP148" s="90" t="str">
        <x:f t="shared" si="894"/>
      </x:c>
      <x:c r="EQ148" s="90" t="str">
        <x:f t="shared" si="895"/>
      </x:c>
      <x:c r="ER148" s="90" t="str">
        <x:f t="shared" si="896"/>
      </x:c>
      <x:c r="ES148" s="90" t="str">
        <x:f t="shared" si="897"/>
      </x:c>
      <x:c r="ET148" s="90" t="str">
        <x:f t="shared" si="898"/>
      </x:c>
      <x:c r="EU148" s="90">
        <x:f t="shared" si="899"/>
        <x:v>11089.285714285714</x:v>
      </x:c>
      <x:c r="EV148" s="90">
        <x:f t="shared" si="900"/>
        <x:v>11089.285714285714</x:v>
      </x:c>
      <x:c r="EW148" s="90">
        <x:f t="shared" si="901"/>
        <x:v>11089.285714285714</x:v>
      </x:c>
      <x:c r="EX148" s="90">
        <x:f t="shared" si="902"/>
        <x:v>11089.285714285714</x:v>
      </x:c>
      <x:c r="EY148" s="90">
        <x:f t="shared" si="903"/>
        <x:v>11089.285714285714</x:v>
      </x:c>
      <x:c r="EZ148" s="90">
        <x:f t="shared" si="904"/>
        <x:v>11089.285714285714</x:v>
      </x:c>
      <x:c r="FA148" s="90">
        <x:f t="shared" si="905"/>
        <x:v>11089.285714285714</x:v>
      </x:c>
      <x:c r="FB148" t="n">
        <x:f>'07_Presupuesto'!J140-'14_Parametros'!$B$5+1</x:f>
        <x:v>144</x:v>
      </x:c>
      <x:c r="FC148" t="n">
        <x:f>'07_Presupuesto'!K140-'14_Parametros'!$B$5+1</x:f>
        <x:v>150</x:v>
      </x:c>
      <x:c r="FD148">
        <x:f t="shared" si="906"/>
        <x:v>7</x:v>
      </x:c>
    </x:row>
    <x:row r="149" ht="21" customHeight="1">
      <x:c r="B149" s="109" t="str">
        <x:f>'07A_Ppto_Comparado'!K144</x:f>
        <x:v>F.4</x:v>
      </x:c>
      <x:c r="C149" s="109" t="str">
        <x:f>'07A_Ppto_Comparado'!L144</x:f>
        <x:v>ADELFA</x:v>
      </x:c>
      <x:c r="D149" s="109" t="str">
        <x:f>'07A_Ppto_Comparado'!M144</x:f>
        <x:v>UNI</x:v>
      </x:c>
      <x:c r="E149" s="110" t="n">
        <x:f>'07A_Ppto_Comparado'!N144</x:f>
        <x:v>4</x:v>
      </x:c>
      <x:c r="F149" s="110" t="n">
        <x:f>'07A_Ppto_Comparado'!O144</x:f>
        <x:v>15624.999999999998</x:v>
      </x:c>
      <x:c r="G149" s="110" t="n">
        <x:f>'07A_Ppto_Comparado'!P144</x:f>
        <x:v>62499.99999999999</x:v>
      </x:c>
      <x:c r="H149" s="110" t="str">
        <x:f t="shared" si="757"/>
      </x:c>
      <x:c r="I149" s="110" t="str">
        <x:f t="shared" si="758"/>
      </x:c>
      <x:c r="J149" s="110" t="str">
        <x:f t="shared" si="754"/>
      </x:c>
      <x:c r="K149" s="110" t="str">
        <x:f t="shared" si="759"/>
      </x:c>
      <x:c r="L149" s="110" t="str">
        <x:f t="shared" si="760"/>
      </x:c>
      <x:c r="M149" s="110" t="str">
        <x:f t="shared" si="761"/>
      </x:c>
      <x:c r="N149" s="110" t="str">
        <x:f t="shared" si="762"/>
      </x:c>
      <x:c r="O149" s="110" t="str">
        <x:f t="shared" si="763"/>
      </x:c>
      <x:c r="P149" s="110" t="str">
        <x:f t="shared" si="764"/>
      </x:c>
      <x:c r="Q149" s="110" t="str">
        <x:f t="shared" si="765"/>
      </x:c>
      <x:c r="R149" s="110" t="str">
        <x:f t="shared" si="766"/>
      </x:c>
      <x:c r="S149" s="110" t="str">
        <x:f t="shared" si="767"/>
      </x:c>
      <x:c r="T149" s="110" t="str">
        <x:f t="shared" si="768"/>
      </x:c>
      <x:c r="U149" s="110" t="str">
        <x:f t="shared" si="769"/>
      </x:c>
      <x:c r="V149" s="110" t="str">
        <x:f t="shared" si="770"/>
      </x:c>
      <x:c r="W149" s="110" t="str">
        <x:f t="shared" si="771"/>
      </x:c>
      <x:c r="X149" s="110" t="str">
        <x:f t="shared" si="772"/>
      </x:c>
      <x:c r="Y149" s="110" t="str">
        <x:f t="shared" si="773"/>
      </x:c>
      <x:c r="Z149" s="110" t="str">
        <x:f t="shared" si="774"/>
      </x:c>
      <x:c r="AA149" s="110" t="str">
        <x:f t="shared" si="775"/>
      </x:c>
      <x:c r="AB149" s="110" t="str">
        <x:f t="shared" si="776"/>
      </x:c>
      <x:c r="AC149" s="110" t="str">
        <x:f t="shared" si="777"/>
      </x:c>
      <x:c r="AD149" s="110" t="str">
        <x:f t="shared" si="778"/>
      </x:c>
      <x:c r="AE149" s="110" t="str">
        <x:f t="shared" si="779"/>
      </x:c>
      <x:c r="AF149" s="110" t="str">
        <x:f t="shared" si="780"/>
      </x:c>
      <x:c r="AG149" s="110" t="str">
        <x:f t="shared" si="781"/>
      </x:c>
      <x:c r="AH149" s="110" t="str">
        <x:f t="shared" si="782"/>
      </x:c>
      <x:c r="AI149" s="110" t="str">
        <x:f t="shared" si="783"/>
      </x:c>
      <x:c r="AJ149" s="110" t="str">
        <x:f t="shared" si="784"/>
      </x:c>
      <x:c r="AK149" s="110" t="str">
        <x:f t="shared" si="785"/>
      </x:c>
      <x:c r="AL149" s="110" t="str">
        <x:f t="shared" si="786"/>
      </x:c>
      <x:c r="AM149" s="110" t="str">
        <x:f t="shared" si="787"/>
      </x:c>
      <x:c r="AN149" s="110" t="str">
        <x:f t="shared" si="788"/>
      </x:c>
      <x:c r="AO149" s="110" t="str">
        <x:f t="shared" si="789"/>
      </x:c>
      <x:c r="AP149" s="110" t="str">
        <x:f t="shared" si="790"/>
      </x:c>
      <x:c r="AQ149" s="110" t="str">
        <x:f t="shared" si="791"/>
      </x:c>
      <x:c r="AR149" s="110" t="str">
        <x:f t="shared" si="792"/>
      </x:c>
      <x:c r="AS149" s="110" t="str">
        <x:f t="shared" si="793"/>
      </x:c>
      <x:c r="AT149" s="110" t="str">
        <x:f t="shared" si="794"/>
      </x:c>
      <x:c r="AU149" s="110" t="str">
        <x:f t="shared" si="795"/>
      </x:c>
      <x:c r="AV149" s="110" t="str">
        <x:f t="shared" si="796"/>
      </x:c>
      <x:c r="AW149" s="110" t="str">
        <x:f t="shared" si="797"/>
      </x:c>
      <x:c r="AX149" s="110" t="str">
        <x:f t="shared" si="798"/>
      </x:c>
      <x:c r="AY149" s="110" t="str">
        <x:f t="shared" si="799"/>
      </x:c>
      <x:c r="AZ149" s="110" t="str">
        <x:f t="shared" si="800"/>
      </x:c>
      <x:c r="BA149" s="110" t="str">
        <x:f t="shared" si="801"/>
      </x:c>
      <x:c r="BB149" s="110" t="str">
        <x:f t="shared" si="802"/>
      </x:c>
      <x:c r="BC149" s="110" t="str">
        <x:f t="shared" si="803"/>
      </x:c>
      <x:c r="BD149" s="110" t="str">
        <x:f t="shared" si="804"/>
      </x:c>
      <x:c r="BE149" s="110" t="str">
        <x:f t="shared" si="805"/>
      </x:c>
      <x:c r="BF149" s="110" t="str">
        <x:f t="shared" si="806"/>
      </x:c>
      <x:c r="BG149" s="110" t="str">
        <x:f t="shared" si="807"/>
      </x:c>
      <x:c r="BH149" s="110" t="str">
        <x:f t="shared" si="808"/>
      </x:c>
      <x:c r="BI149" s="110" t="str">
        <x:f t="shared" si="809"/>
      </x:c>
      <x:c r="BJ149" s="110" t="str">
        <x:f t="shared" si="810"/>
      </x:c>
      <x:c r="BK149" s="110" t="str">
        <x:f t="shared" si="811"/>
      </x:c>
      <x:c r="BL149" s="110" t="str">
        <x:f t="shared" si="812"/>
      </x:c>
      <x:c r="BM149" s="110" t="str">
        <x:f t="shared" si="813"/>
      </x:c>
      <x:c r="BN149" s="110" t="str">
        <x:f t="shared" si="814"/>
      </x:c>
      <x:c r="BO149" s="110" t="str">
        <x:f t="shared" si="815"/>
      </x:c>
      <x:c r="BP149" s="110" t="str">
        <x:f t="shared" si="816"/>
      </x:c>
      <x:c r="BQ149" s="110" t="str">
        <x:f t="shared" si="817"/>
      </x:c>
      <x:c r="BR149" s="110" t="str">
        <x:f t="shared" si="818"/>
      </x:c>
      <x:c r="BS149" s="110" t="str">
        <x:f t="shared" si="819"/>
      </x:c>
      <x:c r="BT149" s="110" t="str">
        <x:f t="shared" si="820"/>
      </x:c>
      <x:c r="BU149" s="110" t="str">
        <x:f t="shared" si="821"/>
      </x:c>
      <x:c r="BV149" s="110" t="str">
        <x:f t="shared" si="822"/>
      </x:c>
      <x:c r="BW149" s="110" t="str">
        <x:f t="shared" si="823"/>
      </x:c>
      <x:c r="BX149" s="110" t="str">
        <x:f t="shared" si="824"/>
      </x:c>
      <x:c r="BY149" s="110" t="str">
        <x:f t="shared" si="825"/>
      </x:c>
      <x:c r="BZ149" s="110" t="str">
        <x:f t="shared" si="826"/>
      </x:c>
      <x:c r="CA149" s="110" t="str">
        <x:f t="shared" si="827"/>
      </x:c>
      <x:c r="CB149" s="110" t="str">
        <x:f t="shared" si="828"/>
      </x:c>
      <x:c r="CC149" s="110" t="str">
        <x:f t="shared" si="829"/>
      </x:c>
      <x:c r="CD149" s="110" t="str">
        <x:f t="shared" si="830"/>
      </x:c>
      <x:c r="CE149" s="110" t="str">
        <x:f t="shared" si="831"/>
      </x:c>
      <x:c r="CF149" s="110" t="str">
        <x:f t="shared" si="832"/>
      </x:c>
      <x:c r="CG149" s="110" t="str">
        <x:f t="shared" si="833"/>
      </x:c>
      <x:c r="CH149" s="110" t="str">
        <x:f t="shared" si="834"/>
      </x:c>
      <x:c r="CI149" s="110" t="str">
        <x:f t="shared" si="835"/>
      </x:c>
      <x:c r="CJ149" s="110" t="str">
        <x:f t="shared" si="836"/>
      </x:c>
      <x:c r="CK149" s="110" t="str">
        <x:f t="shared" si="837"/>
      </x:c>
      <x:c r="CL149" s="110" t="str">
        <x:f t="shared" si="838"/>
      </x:c>
      <x:c r="CM149" s="110" t="str">
        <x:f t="shared" si="839"/>
      </x:c>
      <x:c r="CN149" s="110" t="str">
        <x:f t="shared" si="840"/>
      </x:c>
      <x:c r="CO149" s="110" t="str">
        <x:f t="shared" si="841"/>
      </x:c>
      <x:c r="CP149" s="110" t="str">
        <x:f t="shared" si="842"/>
      </x:c>
      <x:c r="CQ149" s="110" t="str">
        <x:f t="shared" si="843"/>
      </x:c>
      <x:c r="CR149" s="110" t="str">
        <x:f t="shared" si="844"/>
      </x:c>
      <x:c r="CS149" s="110" t="str">
        <x:f t="shared" si="845"/>
      </x:c>
      <x:c r="CT149" s="110" t="str">
        <x:f t="shared" si="846"/>
      </x:c>
      <x:c r="CU149" s="110" t="str">
        <x:f t="shared" si="847"/>
      </x:c>
      <x:c r="CV149" s="110" t="str">
        <x:f t="shared" si="848"/>
      </x:c>
      <x:c r="CW149" s="110" t="str">
        <x:f t="shared" si="849"/>
      </x:c>
      <x:c r="CX149" s="110" t="str">
        <x:f t="shared" si="850"/>
      </x:c>
      <x:c r="CY149" s="110" t="str">
        <x:f t="shared" si="851"/>
      </x:c>
      <x:c r="CZ149" s="110" t="str">
        <x:f t="shared" si="852"/>
      </x:c>
      <x:c r="DA149" s="110" t="str">
        <x:f t="shared" si="853"/>
      </x:c>
      <x:c r="DB149" s="110" t="str">
        <x:f t="shared" si="854"/>
      </x:c>
      <x:c r="DC149" s="110" t="str">
        <x:f t="shared" si="855"/>
      </x:c>
      <x:c r="DD149" s="110" t="str">
        <x:f t="shared" si="856"/>
      </x:c>
      <x:c r="DE149" s="110" t="str">
        <x:f t="shared" si="857"/>
      </x:c>
      <x:c r="DF149" s="110" t="str">
        <x:f t="shared" si="858"/>
      </x:c>
      <x:c r="DG149" s="110" t="str">
        <x:f t="shared" si="859"/>
      </x:c>
      <x:c r="DH149" s="110" t="str">
        <x:f t="shared" si="860"/>
      </x:c>
      <x:c r="DI149" s="110" t="str">
        <x:f t="shared" si="861"/>
      </x:c>
      <x:c r="DJ149" s="110" t="str">
        <x:f t="shared" si="862"/>
      </x:c>
      <x:c r="DK149" s="110" t="str">
        <x:f t="shared" si="863"/>
      </x:c>
      <x:c r="DL149" s="110" t="str">
        <x:f t="shared" si="864"/>
      </x:c>
      <x:c r="DM149" s="110" t="str">
        <x:f t="shared" si="865"/>
      </x:c>
      <x:c r="DN149" s="110" t="str">
        <x:f t="shared" si="866"/>
      </x:c>
      <x:c r="DO149" s="110" t="str">
        <x:f t="shared" si="867"/>
      </x:c>
      <x:c r="DP149" s="110" t="str">
        <x:f t="shared" si="868"/>
      </x:c>
      <x:c r="DQ149" s="110" t="str">
        <x:f t="shared" si="869"/>
      </x:c>
      <x:c r="DR149" s="110" t="str">
        <x:f t="shared" si="870"/>
      </x:c>
      <x:c r="DS149" s="110" t="str">
        <x:f t="shared" si="871"/>
      </x:c>
      <x:c r="DT149" s="110" t="str">
        <x:f t="shared" si="872"/>
      </x:c>
      <x:c r="DU149" s="110" t="str">
        <x:f t="shared" si="873"/>
      </x:c>
      <x:c r="DV149" s="110" t="str">
        <x:f t="shared" si="874"/>
      </x:c>
      <x:c r="DW149" s="110" t="str">
        <x:f t="shared" si="875"/>
      </x:c>
      <x:c r="DX149" s="110" t="str">
        <x:f t="shared" si="876"/>
      </x:c>
      <x:c r="DY149" s="110" t="str">
        <x:f t="shared" si="877"/>
      </x:c>
      <x:c r="DZ149" s="110" t="str">
        <x:f t="shared" si="878"/>
      </x:c>
      <x:c r="EA149" s="110" t="str">
        <x:f t="shared" si="879"/>
      </x:c>
      <x:c r="EB149" s="110" t="str">
        <x:f t="shared" si="880"/>
      </x:c>
      <x:c r="EC149" s="110" t="str">
        <x:f t="shared" si="881"/>
      </x:c>
      <x:c r="ED149" s="110" t="str">
        <x:f t="shared" si="882"/>
      </x:c>
      <x:c r="EE149" s="110" t="str">
        <x:f t="shared" si="883"/>
      </x:c>
      <x:c r="EF149" s="110" t="str">
        <x:f t="shared" si="884"/>
      </x:c>
      <x:c r="EG149" s="110" t="str">
        <x:f t="shared" si="885"/>
      </x:c>
      <x:c r="EH149" s="110" t="str">
        <x:f t="shared" si="886"/>
      </x:c>
      <x:c r="EI149" s="110" t="str">
        <x:f t="shared" si="887"/>
      </x:c>
      <x:c r="EJ149" s="110" t="str">
        <x:f t="shared" si="888"/>
      </x:c>
      <x:c r="EK149" s="110" t="str">
        <x:f t="shared" si="889"/>
      </x:c>
      <x:c r="EL149" s="110" t="str">
        <x:f t="shared" si="890"/>
      </x:c>
      <x:c r="EM149" s="110" t="str">
        <x:f t="shared" si="891"/>
      </x:c>
      <x:c r="EN149" s="110" t="str">
        <x:f t="shared" si="892"/>
      </x:c>
      <x:c r="EO149" s="110" t="str">
        <x:f t="shared" si="893"/>
      </x:c>
      <x:c r="EP149" s="110" t="str">
        <x:f t="shared" si="894"/>
      </x:c>
      <x:c r="EQ149" s="110" t="str">
        <x:f t="shared" si="895"/>
      </x:c>
      <x:c r="ER149" s="110" t="str">
        <x:f t="shared" si="896"/>
      </x:c>
      <x:c r="ES149" s="110" t="str">
        <x:f t="shared" si="897"/>
      </x:c>
      <x:c r="ET149" s="110" t="str">
        <x:f t="shared" si="898"/>
      </x:c>
      <x:c r="EU149" s="110">
        <x:f t="shared" si="899"/>
        <x:v>8928.5714285714275</x:v>
      </x:c>
      <x:c r="EV149" s="110">
        <x:f t="shared" si="900"/>
        <x:v>8928.5714285714275</x:v>
      </x:c>
      <x:c r="EW149" s="110">
        <x:f t="shared" si="901"/>
        <x:v>8928.5714285714275</x:v>
      </x:c>
      <x:c r="EX149" s="110">
        <x:f t="shared" si="902"/>
        <x:v>8928.5714285714275</x:v>
      </x:c>
      <x:c r="EY149" s="110">
        <x:f t="shared" si="903"/>
        <x:v>8928.5714285714275</x:v>
      </x:c>
      <x:c r="EZ149" s="110">
        <x:f t="shared" si="904"/>
        <x:v>8928.5714285714275</x:v>
      </x:c>
      <x:c r="FA149" s="110">
        <x:f t="shared" si="905"/>
        <x:v>8928.5714285714275</x:v>
      </x:c>
      <x:c r="FB149" t="n">
        <x:f>'07_Presupuesto'!J141-'14_Parametros'!$B$5+1</x:f>
        <x:v>144</x:v>
      </x:c>
      <x:c r="FC149" t="n">
        <x:f>'07_Presupuesto'!K141-'14_Parametros'!$B$5+1</x:f>
        <x:v>150</x:v>
      </x:c>
      <x:c r="FD149">
        <x:f t="shared" si="906"/>
        <x:v>7</x:v>
      </x:c>
    </x:row>
    <x:row r="150" ht="21" customHeight="1">
      <x:c r="B150" t="str">
        <x:f>'07A_Ppto_Comparado'!K145</x:f>
        <x:v>F.5</x:v>
      </x:c>
      <x:c r="C150" t="str">
        <x:f>'07A_Ppto_Comparado'!L145</x:f>
        <x:v>VISCOTE</x:v>
      </x:c>
      <x:c r="D150" t="str">
        <x:f>'07A_Ppto_Comparado'!M145</x:f>
        <x:v>UNI</x:v>
      </x:c>
      <x:c r="E150" s="90" t="n">
        <x:f>'07A_Ppto_Comparado'!N145</x:f>
        <x:v>5</x:v>
      </x:c>
      <x:c r="F150" s="90" t="n">
        <x:f>'07A_Ppto_Comparado'!O145</x:f>
        <x:v>21874.999999999996</x:v>
      </x:c>
      <x:c r="G150" s="90" t="n">
        <x:f>'07A_Ppto_Comparado'!P145</x:f>
        <x:v>109374.99999999999</x:v>
      </x:c>
      <x:c r="H150" s="90" t="str">
        <x:f t="shared" si="757"/>
      </x:c>
      <x:c r="I150" s="90" t="str">
        <x:f t="shared" si="758"/>
      </x:c>
      <x:c r="J150" s="90" t="str">
        <x:f t="shared" si="754"/>
      </x:c>
      <x:c r="K150" s="90" t="str">
        <x:f t="shared" si="759"/>
      </x:c>
      <x:c r="L150" s="90" t="str">
        <x:f t="shared" si="760"/>
      </x:c>
      <x:c r="M150" s="90" t="str">
        <x:f t="shared" si="761"/>
      </x:c>
      <x:c r="N150" s="90" t="str">
        <x:f t="shared" si="762"/>
      </x:c>
      <x:c r="O150" s="90" t="str">
        <x:f t="shared" si="763"/>
      </x:c>
      <x:c r="P150" s="90" t="str">
        <x:f t="shared" si="764"/>
      </x:c>
      <x:c r="Q150" s="90" t="str">
        <x:f t="shared" si="765"/>
      </x:c>
      <x:c r="R150" s="90" t="str">
        <x:f t="shared" si="766"/>
      </x:c>
      <x:c r="S150" s="90" t="str">
        <x:f t="shared" si="767"/>
      </x:c>
      <x:c r="T150" s="90" t="str">
        <x:f t="shared" si="768"/>
      </x:c>
      <x:c r="U150" s="90" t="str">
        <x:f t="shared" si="769"/>
      </x:c>
      <x:c r="V150" s="90" t="str">
        <x:f t="shared" si="770"/>
      </x:c>
      <x:c r="W150" s="90" t="str">
        <x:f t="shared" si="771"/>
      </x:c>
      <x:c r="X150" s="90" t="str">
        <x:f t="shared" si="772"/>
      </x:c>
      <x:c r="Y150" s="90" t="str">
        <x:f t="shared" si="773"/>
      </x:c>
      <x:c r="Z150" s="90" t="str">
        <x:f t="shared" si="774"/>
      </x:c>
      <x:c r="AA150" s="90" t="str">
        <x:f t="shared" si="775"/>
      </x:c>
      <x:c r="AB150" s="90" t="str">
        <x:f t="shared" si="776"/>
      </x:c>
      <x:c r="AC150" s="90" t="str">
        <x:f t="shared" si="777"/>
      </x:c>
      <x:c r="AD150" s="90" t="str">
        <x:f t="shared" si="778"/>
      </x:c>
      <x:c r="AE150" s="90" t="str">
        <x:f t="shared" si="779"/>
      </x:c>
      <x:c r="AF150" s="90" t="str">
        <x:f t="shared" si="780"/>
      </x:c>
      <x:c r="AG150" s="90" t="str">
        <x:f t="shared" si="781"/>
      </x:c>
      <x:c r="AH150" s="90" t="str">
        <x:f t="shared" si="782"/>
      </x:c>
      <x:c r="AI150" s="90" t="str">
        <x:f t="shared" si="783"/>
      </x:c>
      <x:c r="AJ150" s="90" t="str">
        <x:f t="shared" si="784"/>
      </x:c>
      <x:c r="AK150" s="90" t="str">
        <x:f t="shared" si="785"/>
      </x:c>
      <x:c r="AL150" s="90" t="str">
        <x:f t="shared" si="786"/>
      </x:c>
      <x:c r="AM150" s="90" t="str">
        <x:f t="shared" si="787"/>
      </x:c>
      <x:c r="AN150" s="90" t="str">
        <x:f t="shared" si="788"/>
      </x:c>
      <x:c r="AO150" s="90" t="str">
        <x:f t="shared" si="789"/>
      </x:c>
      <x:c r="AP150" s="90" t="str">
        <x:f t="shared" si="790"/>
      </x:c>
      <x:c r="AQ150" s="90" t="str">
        <x:f t="shared" si="791"/>
      </x:c>
      <x:c r="AR150" s="90" t="str">
        <x:f t="shared" si="792"/>
      </x:c>
      <x:c r="AS150" s="90" t="str">
        <x:f t="shared" si="793"/>
      </x:c>
      <x:c r="AT150" s="90" t="str">
        <x:f t="shared" si="794"/>
      </x:c>
      <x:c r="AU150" s="90" t="str">
        <x:f t="shared" si="795"/>
      </x:c>
      <x:c r="AV150" s="90" t="str">
        <x:f t="shared" si="796"/>
      </x:c>
      <x:c r="AW150" s="90" t="str">
        <x:f t="shared" si="797"/>
      </x:c>
      <x:c r="AX150" s="90" t="str">
        <x:f t="shared" si="798"/>
      </x:c>
      <x:c r="AY150" s="90" t="str">
        <x:f t="shared" si="799"/>
      </x:c>
      <x:c r="AZ150" s="90" t="str">
        <x:f t="shared" si="800"/>
      </x:c>
      <x:c r="BA150" s="90" t="str">
        <x:f t="shared" si="801"/>
      </x:c>
      <x:c r="BB150" s="90" t="str">
        <x:f t="shared" si="802"/>
      </x:c>
      <x:c r="BC150" s="90" t="str">
        <x:f t="shared" si="803"/>
      </x:c>
      <x:c r="BD150" s="90" t="str">
        <x:f t="shared" si="804"/>
      </x:c>
      <x:c r="BE150" s="90" t="str">
        <x:f t="shared" si="805"/>
      </x:c>
      <x:c r="BF150" s="90" t="str">
        <x:f t="shared" si="806"/>
      </x:c>
      <x:c r="BG150" s="90" t="str">
        <x:f t="shared" si="807"/>
      </x:c>
      <x:c r="BH150" s="90" t="str">
        <x:f t="shared" si="808"/>
      </x:c>
      <x:c r="BI150" s="90" t="str">
        <x:f t="shared" si="809"/>
      </x:c>
      <x:c r="BJ150" s="90" t="str">
        <x:f t="shared" si="810"/>
      </x:c>
      <x:c r="BK150" s="90" t="str">
        <x:f t="shared" si="811"/>
      </x:c>
      <x:c r="BL150" s="90" t="str">
        <x:f t="shared" si="812"/>
      </x:c>
      <x:c r="BM150" s="90" t="str">
        <x:f t="shared" si="813"/>
      </x:c>
      <x:c r="BN150" s="90" t="str">
        <x:f t="shared" si="814"/>
      </x:c>
      <x:c r="BO150" s="90" t="str">
        <x:f t="shared" si="815"/>
      </x:c>
      <x:c r="BP150" s="90" t="str">
        <x:f t="shared" si="816"/>
      </x:c>
      <x:c r="BQ150" s="90" t="str">
        <x:f t="shared" si="817"/>
      </x:c>
      <x:c r="BR150" s="90" t="str">
        <x:f t="shared" si="818"/>
      </x:c>
      <x:c r="BS150" s="90" t="str">
        <x:f t="shared" si="819"/>
      </x:c>
      <x:c r="BT150" s="90" t="str">
        <x:f t="shared" si="820"/>
      </x:c>
      <x:c r="BU150" s="90" t="str">
        <x:f t="shared" si="821"/>
      </x:c>
      <x:c r="BV150" s="90" t="str">
        <x:f t="shared" si="822"/>
      </x:c>
      <x:c r="BW150" s="90" t="str">
        <x:f t="shared" si="823"/>
      </x:c>
      <x:c r="BX150" s="90" t="str">
        <x:f t="shared" si="824"/>
      </x:c>
      <x:c r="BY150" s="90" t="str">
        <x:f t="shared" si="825"/>
      </x:c>
      <x:c r="BZ150" s="90" t="str">
        <x:f t="shared" si="826"/>
      </x:c>
      <x:c r="CA150" s="90" t="str">
        <x:f t="shared" si="827"/>
      </x:c>
      <x:c r="CB150" s="90" t="str">
        <x:f t="shared" si="828"/>
      </x:c>
      <x:c r="CC150" s="90" t="str">
        <x:f t="shared" si="829"/>
      </x:c>
      <x:c r="CD150" s="90" t="str">
        <x:f t="shared" si="830"/>
      </x:c>
      <x:c r="CE150" s="90" t="str">
        <x:f t="shared" si="831"/>
      </x:c>
      <x:c r="CF150" s="90" t="str">
        <x:f t="shared" si="832"/>
      </x:c>
      <x:c r="CG150" s="90" t="str">
        <x:f t="shared" si="833"/>
      </x:c>
      <x:c r="CH150" s="90" t="str">
        <x:f t="shared" si="834"/>
      </x:c>
      <x:c r="CI150" s="90" t="str">
        <x:f t="shared" si="835"/>
      </x:c>
      <x:c r="CJ150" s="90" t="str">
        <x:f t="shared" si="836"/>
      </x:c>
      <x:c r="CK150" s="90" t="str">
        <x:f t="shared" si="837"/>
      </x:c>
      <x:c r="CL150" s="90" t="str">
        <x:f t="shared" si="838"/>
      </x:c>
      <x:c r="CM150" s="90" t="str">
        <x:f t="shared" si="839"/>
      </x:c>
      <x:c r="CN150" s="90" t="str">
        <x:f t="shared" si="840"/>
      </x:c>
      <x:c r="CO150" s="90" t="str">
        <x:f t="shared" si="841"/>
      </x:c>
      <x:c r="CP150" s="90" t="str">
        <x:f t="shared" si="842"/>
      </x:c>
      <x:c r="CQ150" s="90" t="str">
        <x:f t="shared" si="843"/>
      </x:c>
      <x:c r="CR150" s="90" t="str">
        <x:f t="shared" si="844"/>
      </x:c>
      <x:c r="CS150" s="90" t="str">
        <x:f t="shared" si="845"/>
      </x:c>
      <x:c r="CT150" s="90" t="str">
        <x:f t="shared" si="846"/>
      </x:c>
      <x:c r="CU150" s="90" t="str">
        <x:f t="shared" si="847"/>
      </x:c>
      <x:c r="CV150" s="90" t="str">
        <x:f t="shared" si="848"/>
      </x:c>
      <x:c r="CW150" s="90" t="str">
        <x:f t="shared" si="849"/>
      </x:c>
      <x:c r="CX150" s="90" t="str">
        <x:f t="shared" si="850"/>
      </x:c>
      <x:c r="CY150" s="90" t="str">
        <x:f t="shared" si="851"/>
      </x:c>
      <x:c r="CZ150" s="90" t="str">
        <x:f t="shared" si="852"/>
      </x:c>
      <x:c r="DA150" s="90" t="str">
        <x:f t="shared" si="853"/>
      </x:c>
      <x:c r="DB150" s="90" t="str">
        <x:f t="shared" si="854"/>
      </x:c>
      <x:c r="DC150" s="90" t="str">
        <x:f t="shared" si="855"/>
      </x:c>
      <x:c r="DD150" s="90" t="str">
        <x:f t="shared" si="856"/>
      </x:c>
      <x:c r="DE150" s="90" t="str">
        <x:f t="shared" si="857"/>
      </x:c>
      <x:c r="DF150" s="90" t="str">
        <x:f t="shared" si="858"/>
      </x:c>
      <x:c r="DG150" s="90" t="str">
        <x:f t="shared" si="859"/>
      </x:c>
      <x:c r="DH150" s="90" t="str">
        <x:f t="shared" si="860"/>
      </x:c>
      <x:c r="DI150" s="90" t="str">
        <x:f t="shared" si="861"/>
      </x:c>
      <x:c r="DJ150" s="90" t="str">
        <x:f t="shared" si="862"/>
      </x:c>
      <x:c r="DK150" s="90" t="str">
        <x:f t="shared" si="863"/>
      </x:c>
      <x:c r="DL150" s="90" t="str">
        <x:f t="shared" si="864"/>
      </x:c>
      <x:c r="DM150" s="90" t="str">
        <x:f t="shared" si="865"/>
      </x:c>
      <x:c r="DN150" s="90" t="str">
        <x:f t="shared" si="866"/>
      </x:c>
      <x:c r="DO150" s="90" t="str">
        <x:f t="shared" si="867"/>
      </x:c>
      <x:c r="DP150" s="90" t="str">
        <x:f t="shared" si="868"/>
      </x:c>
      <x:c r="DQ150" s="90" t="str">
        <x:f t="shared" si="869"/>
      </x:c>
      <x:c r="DR150" s="90" t="str">
        <x:f t="shared" si="870"/>
      </x:c>
      <x:c r="DS150" s="90" t="str">
        <x:f t="shared" si="871"/>
      </x:c>
      <x:c r="DT150" s="90" t="str">
        <x:f t="shared" si="872"/>
      </x:c>
      <x:c r="DU150" s="90" t="str">
        <x:f t="shared" si="873"/>
      </x:c>
      <x:c r="DV150" s="90" t="str">
        <x:f t="shared" si="874"/>
      </x:c>
      <x:c r="DW150" s="90" t="str">
        <x:f t="shared" si="875"/>
      </x:c>
      <x:c r="DX150" s="90" t="str">
        <x:f t="shared" si="876"/>
      </x:c>
      <x:c r="DY150" s="90" t="str">
        <x:f t="shared" si="877"/>
      </x:c>
      <x:c r="DZ150" s="90" t="str">
        <x:f t="shared" si="878"/>
      </x:c>
      <x:c r="EA150" s="90" t="str">
        <x:f t="shared" si="879"/>
      </x:c>
      <x:c r="EB150" s="90" t="str">
        <x:f t="shared" si="880"/>
      </x:c>
      <x:c r="EC150" s="90" t="str">
        <x:f t="shared" si="881"/>
      </x:c>
      <x:c r="ED150" s="90" t="str">
        <x:f t="shared" si="882"/>
      </x:c>
      <x:c r="EE150" s="90" t="str">
        <x:f t="shared" si="883"/>
      </x:c>
      <x:c r="EF150" s="90" t="str">
        <x:f t="shared" si="884"/>
      </x:c>
      <x:c r="EG150" s="90" t="str">
        <x:f t="shared" si="885"/>
      </x:c>
      <x:c r="EH150" s="90" t="str">
        <x:f t="shared" si="886"/>
      </x:c>
      <x:c r="EI150" s="90" t="str">
        <x:f t="shared" si="887"/>
      </x:c>
      <x:c r="EJ150" s="90" t="str">
        <x:f t="shared" si="888"/>
      </x:c>
      <x:c r="EK150" s="90" t="str">
        <x:f t="shared" si="889"/>
      </x:c>
      <x:c r="EL150" s="90" t="str">
        <x:f t="shared" si="890"/>
      </x:c>
      <x:c r="EM150" s="90" t="str">
        <x:f t="shared" si="891"/>
      </x:c>
      <x:c r="EN150" s="90" t="str">
        <x:f t="shared" si="892"/>
      </x:c>
      <x:c r="EO150" s="90" t="str">
        <x:f t="shared" si="893"/>
      </x:c>
      <x:c r="EP150" s="90" t="str">
        <x:f t="shared" si="894"/>
      </x:c>
      <x:c r="EQ150" s="90" t="str">
        <x:f t="shared" si="895"/>
      </x:c>
      <x:c r="ER150" s="90" t="str">
        <x:f t="shared" si="896"/>
      </x:c>
      <x:c r="ES150" s="90" t="str">
        <x:f t="shared" si="897"/>
      </x:c>
      <x:c r="ET150" s="90" t="str">
        <x:f t="shared" si="898"/>
      </x:c>
      <x:c r="EU150" s="90">
        <x:f t="shared" si="899"/>
        <x:v>15624.999999999998</x:v>
      </x:c>
      <x:c r="EV150" s="90">
        <x:f t="shared" si="900"/>
        <x:v>15624.999999999998</x:v>
      </x:c>
      <x:c r="EW150" s="90">
        <x:f t="shared" si="901"/>
        <x:v>15624.999999999998</x:v>
      </x:c>
      <x:c r="EX150" s="90">
        <x:f t="shared" si="902"/>
        <x:v>15624.999999999998</x:v>
      </x:c>
      <x:c r="EY150" s="90">
        <x:f t="shared" si="903"/>
        <x:v>15624.999999999998</x:v>
      </x:c>
      <x:c r="EZ150" s="90">
        <x:f t="shared" si="904"/>
        <x:v>15624.999999999998</x:v>
      </x:c>
      <x:c r="FA150" s="90">
        <x:f t="shared" si="905"/>
        <x:v>15624.999999999998</x:v>
      </x:c>
      <x:c r="FB150" t="n">
        <x:f>'07_Presupuesto'!J142-'14_Parametros'!$B$5+1</x:f>
        <x:v>144</x:v>
      </x:c>
      <x:c r="FC150" t="n">
        <x:f>'07_Presupuesto'!K142-'14_Parametros'!$B$5+1</x:f>
        <x:v>150</x:v>
      </x:c>
      <x:c r="FD150">
        <x:f t="shared" si="906"/>
        <x:v>7</x:v>
      </x:c>
    </x:row>
    <x:row r="151" ht="21" customHeight="1">
      <x:c r="B151" s="109" t="str">
        <x:f>'07A_Ppto_Comparado'!K146</x:f>
        <x:v>F.6</x:v>
      </x:c>
      <x:c r="C151" s="109" t="str">
        <x:f>'07A_Ppto_Comparado'!L146</x:f>
        <x:v>JACARANDÁ</x:v>
      </x:c>
      <x:c r="D151" s="109" t="str">
        <x:f>'07A_Ppto_Comparado'!M146</x:f>
        <x:v>UNI</x:v>
      </x:c>
      <x:c r="E151" s="110" t="n">
        <x:f>'07A_Ppto_Comparado'!N146</x:f>
        <x:v>4</x:v>
      </x:c>
      <x:c r="F151" s="110" t="n">
        <x:f>'07A_Ppto_Comparado'!O146</x:f>
        <x:v>47500</x:v>
      </x:c>
      <x:c r="G151" s="110" t="n">
        <x:f>'07A_Ppto_Comparado'!P146</x:f>
        <x:v>190000</x:v>
      </x:c>
      <x:c r="H151" s="110" t="str">
        <x:f t="shared" si="757"/>
      </x:c>
      <x:c r="I151" s="110" t="str">
        <x:f t="shared" si="758"/>
      </x:c>
      <x:c r="J151" s="110" t="str">
        <x:f t="shared" si="754"/>
      </x:c>
      <x:c r="K151" s="110" t="str">
        <x:f t="shared" si="759"/>
      </x:c>
      <x:c r="L151" s="110" t="str">
        <x:f t="shared" si="760"/>
      </x:c>
      <x:c r="M151" s="110" t="str">
        <x:f t="shared" si="761"/>
      </x:c>
      <x:c r="N151" s="110" t="str">
        <x:f t="shared" si="762"/>
      </x:c>
      <x:c r="O151" s="110" t="str">
        <x:f t="shared" si="763"/>
      </x:c>
      <x:c r="P151" s="110" t="str">
        <x:f t="shared" si="764"/>
      </x:c>
      <x:c r="Q151" s="110" t="str">
        <x:f t="shared" si="765"/>
      </x:c>
      <x:c r="R151" s="110" t="str">
        <x:f t="shared" si="766"/>
      </x:c>
      <x:c r="S151" s="110" t="str">
        <x:f t="shared" si="767"/>
      </x:c>
      <x:c r="T151" s="110" t="str">
        <x:f t="shared" si="768"/>
      </x:c>
      <x:c r="U151" s="110" t="str">
        <x:f t="shared" si="769"/>
      </x:c>
      <x:c r="V151" s="110" t="str">
        <x:f t="shared" si="770"/>
      </x:c>
      <x:c r="W151" s="110" t="str">
        <x:f t="shared" si="771"/>
      </x:c>
      <x:c r="X151" s="110" t="str">
        <x:f t="shared" si="772"/>
      </x:c>
      <x:c r="Y151" s="110" t="str">
        <x:f t="shared" si="773"/>
      </x:c>
      <x:c r="Z151" s="110" t="str">
        <x:f t="shared" si="774"/>
      </x:c>
      <x:c r="AA151" s="110" t="str">
        <x:f t="shared" si="775"/>
      </x:c>
      <x:c r="AB151" s="110" t="str">
        <x:f t="shared" si="776"/>
      </x:c>
      <x:c r="AC151" s="110" t="str">
        <x:f t="shared" si="777"/>
      </x:c>
      <x:c r="AD151" s="110" t="str">
        <x:f t="shared" si="778"/>
      </x:c>
      <x:c r="AE151" s="110" t="str">
        <x:f t="shared" si="779"/>
      </x:c>
      <x:c r="AF151" s="110" t="str">
        <x:f t="shared" si="780"/>
      </x:c>
      <x:c r="AG151" s="110" t="str">
        <x:f t="shared" si="781"/>
      </x:c>
      <x:c r="AH151" s="110" t="str">
        <x:f t="shared" si="782"/>
      </x:c>
      <x:c r="AI151" s="110" t="str">
        <x:f t="shared" si="783"/>
      </x:c>
      <x:c r="AJ151" s="110" t="str">
        <x:f t="shared" si="784"/>
      </x:c>
      <x:c r="AK151" s="110" t="str">
        <x:f t="shared" si="785"/>
      </x:c>
      <x:c r="AL151" s="110" t="str">
        <x:f t="shared" si="786"/>
      </x:c>
      <x:c r="AM151" s="110" t="str">
        <x:f t="shared" si="787"/>
      </x:c>
      <x:c r="AN151" s="110" t="str">
        <x:f t="shared" si="788"/>
      </x:c>
      <x:c r="AO151" s="110" t="str">
        <x:f t="shared" si="789"/>
      </x:c>
      <x:c r="AP151" s="110" t="str">
        <x:f t="shared" si="790"/>
      </x:c>
      <x:c r="AQ151" s="110" t="str">
        <x:f t="shared" si="791"/>
      </x:c>
      <x:c r="AR151" s="110" t="str">
        <x:f t="shared" si="792"/>
      </x:c>
      <x:c r="AS151" s="110" t="str">
        <x:f t="shared" si="793"/>
      </x:c>
      <x:c r="AT151" s="110" t="str">
        <x:f t="shared" si="794"/>
      </x:c>
      <x:c r="AU151" s="110" t="str">
        <x:f t="shared" si="795"/>
      </x:c>
      <x:c r="AV151" s="110" t="str">
        <x:f t="shared" si="796"/>
      </x:c>
      <x:c r="AW151" s="110" t="str">
        <x:f t="shared" si="797"/>
      </x:c>
      <x:c r="AX151" s="110" t="str">
        <x:f t="shared" si="798"/>
      </x:c>
      <x:c r="AY151" s="110" t="str">
        <x:f t="shared" si="799"/>
      </x:c>
      <x:c r="AZ151" s="110" t="str">
        <x:f t="shared" si="800"/>
      </x:c>
      <x:c r="BA151" s="110" t="str">
        <x:f t="shared" si="801"/>
      </x:c>
      <x:c r="BB151" s="110" t="str">
        <x:f t="shared" si="802"/>
      </x:c>
      <x:c r="BC151" s="110" t="str">
        <x:f t="shared" si="803"/>
      </x:c>
      <x:c r="BD151" s="110" t="str">
        <x:f t="shared" si="804"/>
      </x:c>
      <x:c r="BE151" s="110" t="str">
        <x:f t="shared" si="805"/>
      </x:c>
      <x:c r="BF151" s="110" t="str">
        <x:f t="shared" si="806"/>
      </x:c>
      <x:c r="BG151" s="110" t="str">
        <x:f t="shared" si="807"/>
      </x:c>
      <x:c r="BH151" s="110" t="str">
        <x:f t="shared" si="808"/>
      </x:c>
      <x:c r="BI151" s="110" t="str">
        <x:f t="shared" si="809"/>
      </x:c>
      <x:c r="BJ151" s="110" t="str">
        <x:f t="shared" si="810"/>
      </x:c>
      <x:c r="BK151" s="110" t="str">
        <x:f t="shared" si="811"/>
      </x:c>
      <x:c r="BL151" s="110" t="str">
        <x:f t="shared" si="812"/>
      </x:c>
      <x:c r="BM151" s="110" t="str">
        <x:f t="shared" si="813"/>
      </x:c>
      <x:c r="BN151" s="110" t="str">
        <x:f t="shared" si="814"/>
      </x:c>
      <x:c r="BO151" s="110" t="str">
        <x:f t="shared" si="815"/>
      </x:c>
      <x:c r="BP151" s="110" t="str">
        <x:f t="shared" si="816"/>
      </x:c>
      <x:c r="BQ151" s="110" t="str">
        <x:f t="shared" si="817"/>
      </x:c>
      <x:c r="BR151" s="110" t="str">
        <x:f t="shared" si="818"/>
      </x:c>
      <x:c r="BS151" s="110" t="str">
        <x:f t="shared" si="819"/>
      </x:c>
      <x:c r="BT151" s="110" t="str">
        <x:f t="shared" si="820"/>
      </x:c>
      <x:c r="BU151" s="110" t="str">
        <x:f t="shared" si="821"/>
      </x:c>
      <x:c r="BV151" s="110" t="str">
        <x:f t="shared" si="822"/>
      </x:c>
      <x:c r="BW151" s="110" t="str">
        <x:f t="shared" si="823"/>
      </x:c>
      <x:c r="BX151" s="110" t="str">
        <x:f t="shared" si="824"/>
      </x:c>
      <x:c r="BY151" s="110" t="str">
        <x:f t="shared" si="825"/>
      </x:c>
      <x:c r="BZ151" s="110" t="str">
        <x:f t="shared" si="826"/>
      </x:c>
      <x:c r="CA151" s="110" t="str">
        <x:f t="shared" si="827"/>
      </x:c>
      <x:c r="CB151" s="110" t="str">
        <x:f t="shared" si="828"/>
      </x:c>
      <x:c r="CC151" s="110" t="str">
        <x:f t="shared" si="829"/>
      </x:c>
      <x:c r="CD151" s="110" t="str">
        <x:f t="shared" si="830"/>
      </x:c>
      <x:c r="CE151" s="110" t="str">
        <x:f t="shared" si="831"/>
      </x:c>
      <x:c r="CF151" s="110" t="str">
        <x:f t="shared" si="832"/>
      </x:c>
      <x:c r="CG151" s="110" t="str">
        <x:f t="shared" si="833"/>
      </x:c>
      <x:c r="CH151" s="110" t="str">
        <x:f t="shared" si="834"/>
      </x:c>
      <x:c r="CI151" s="110" t="str">
        <x:f t="shared" si="835"/>
      </x:c>
      <x:c r="CJ151" s="110" t="str">
        <x:f t="shared" si="836"/>
      </x:c>
      <x:c r="CK151" s="110" t="str">
        <x:f t="shared" si="837"/>
      </x:c>
      <x:c r="CL151" s="110" t="str">
        <x:f t="shared" si="838"/>
      </x:c>
      <x:c r="CM151" s="110" t="str">
        <x:f t="shared" si="839"/>
      </x:c>
      <x:c r="CN151" s="110" t="str">
        <x:f t="shared" si="840"/>
      </x:c>
      <x:c r="CO151" s="110" t="str">
        <x:f t="shared" si="841"/>
      </x:c>
      <x:c r="CP151" s="110" t="str">
        <x:f t="shared" si="842"/>
      </x:c>
      <x:c r="CQ151" s="110" t="str">
        <x:f t="shared" si="843"/>
      </x:c>
      <x:c r="CR151" s="110" t="str">
        <x:f t="shared" si="844"/>
      </x:c>
      <x:c r="CS151" s="110" t="str">
        <x:f t="shared" si="845"/>
      </x:c>
      <x:c r="CT151" s="110" t="str">
        <x:f t="shared" si="846"/>
      </x:c>
      <x:c r="CU151" s="110" t="str">
        <x:f t="shared" si="847"/>
      </x:c>
      <x:c r="CV151" s="110" t="str">
        <x:f t="shared" si="848"/>
      </x:c>
      <x:c r="CW151" s="110" t="str">
        <x:f t="shared" si="849"/>
      </x:c>
      <x:c r="CX151" s="110" t="str">
        <x:f t="shared" si="850"/>
      </x:c>
      <x:c r="CY151" s="110" t="str">
        <x:f t="shared" si="851"/>
      </x:c>
      <x:c r="CZ151" s="110" t="str">
        <x:f t="shared" si="852"/>
      </x:c>
      <x:c r="DA151" s="110" t="str">
        <x:f t="shared" si="853"/>
      </x:c>
      <x:c r="DB151" s="110" t="str">
        <x:f t="shared" si="854"/>
      </x:c>
      <x:c r="DC151" s="110" t="str">
        <x:f t="shared" si="855"/>
      </x:c>
      <x:c r="DD151" s="110" t="str">
        <x:f t="shared" si="856"/>
      </x:c>
      <x:c r="DE151" s="110" t="str">
        <x:f t="shared" si="857"/>
      </x:c>
      <x:c r="DF151" s="110" t="str">
        <x:f t="shared" si="858"/>
      </x:c>
      <x:c r="DG151" s="110" t="str">
        <x:f t="shared" si="859"/>
      </x:c>
      <x:c r="DH151" s="110" t="str">
        <x:f t="shared" si="860"/>
      </x:c>
      <x:c r="DI151" s="110" t="str">
        <x:f t="shared" si="861"/>
      </x:c>
      <x:c r="DJ151" s="110" t="str">
        <x:f t="shared" si="862"/>
      </x:c>
      <x:c r="DK151" s="110" t="str">
        <x:f t="shared" si="863"/>
      </x:c>
      <x:c r="DL151" s="110" t="str">
        <x:f t="shared" si="864"/>
      </x:c>
      <x:c r="DM151" s="110" t="str">
        <x:f t="shared" si="865"/>
      </x:c>
      <x:c r="DN151" s="110" t="str">
        <x:f t="shared" si="866"/>
      </x:c>
      <x:c r="DO151" s="110" t="str">
        <x:f t="shared" si="867"/>
      </x:c>
      <x:c r="DP151" s="110" t="str">
        <x:f t="shared" si="868"/>
      </x:c>
      <x:c r="DQ151" s="110" t="str">
        <x:f t="shared" si="869"/>
      </x:c>
      <x:c r="DR151" s="110" t="str">
        <x:f t="shared" si="870"/>
      </x:c>
      <x:c r="DS151" s="110" t="str">
        <x:f t="shared" si="871"/>
      </x:c>
      <x:c r="DT151" s="110" t="str">
        <x:f t="shared" si="872"/>
      </x:c>
      <x:c r="DU151" s="110" t="str">
        <x:f t="shared" si="873"/>
      </x:c>
      <x:c r="DV151" s="110" t="str">
        <x:f t="shared" si="874"/>
      </x:c>
      <x:c r="DW151" s="110" t="str">
        <x:f t="shared" si="875"/>
      </x:c>
      <x:c r="DX151" s="110" t="str">
        <x:f t="shared" si="876"/>
      </x:c>
      <x:c r="DY151" s="110" t="str">
        <x:f t="shared" si="877"/>
      </x:c>
      <x:c r="DZ151" s="110" t="str">
        <x:f t="shared" si="878"/>
      </x:c>
      <x:c r="EA151" s="110" t="str">
        <x:f t="shared" si="879"/>
      </x:c>
      <x:c r="EB151" s="110" t="str">
        <x:f t="shared" si="880"/>
      </x:c>
      <x:c r="EC151" s="110" t="str">
        <x:f t="shared" si="881"/>
      </x:c>
      <x:c r="ED151" s="110" t="str">
        <x:f t="shared" si="882"/>
      </x:c>
      <x:c r="EE151" s="110" t="str">
        <x:f t="shared" si="883"/>
      </x:c>
      <x:c r="EF151" s="110" t="str">
        <x:f t="shared" si="884"/>
      </x:c>
      <x:c r="EG151" s="110" t="str">
        <x:f t="shared" si="885"/>
      </x:c>
      <x:c r="EH151" s="110" t="str">
        <x:f t="shared" si="886"/>
      </x:c>
      <x:c r="EI151" s="110" t="str">
        <x:f t="shared" si="887"/>
      </x:c>
      <x:c r="EJ151" s="110" t="str">
        <x:f t="shared" si="888"/>
      </x:c>
      <x:c r="EK151" s="110" t="str">
        <x:f t="shared" si="889"/>
      </x:c>
      <x:c r="EL151" s="110" t="str">
        <x:f t="shared" si="890"/>
      </x:c>
      <x:c r="EM151" s="110" t="str">
        <x:f t="shared" si="891"/>
      </x:c>
      <x:c r="EN151" s="110" t="str">
        <x:f t="shared" si="892"/>
      </x:c>
      <x:c r="EO151" s="110" t="str">
        <x:f t="shared" si="893"/>
      </x:c>
      <x:c r="EP151" s="110" t="str">
        <x:f t="shared" si="894"/>
      </x:c>
      <x:c r="EQ151" s="110" t="str">
        <x:f t="shared" si="895"/>
      </x:c>
      <x:c r="ER151" s="110" t="str">
        <x:f t="shared" si="896"/>
      </x:c>
      <x:c r="ES151" s="110" t="str">
        <x:f t="shared" si="897"/>
      </x:c>
      <x:c r="ET151" s="110" t="str">
        <x:f t="shared" si="898"/>
      </x:c>
      <x:c r="EU151" s="110">
        <x:f t="shared" si="899"/>
        <x:v>27142.857142857141</x:v>
      </x:c>
      <x:c r="EV151" s="110">
        <x:f t="shared" si="900"/>
        <x:v>27142.857142857141</x:v>
      </x:c>
      <x:c r="EW151" s="110">
        <x:f t="shared" si="901"/>
        <x:v>27142.857142857141</x:v>
      </x:c>
      <x:c r="EX151" s="110">
        <x:f t="shared" si="902"/>
        <x:v>27142.857142857141</x:v>
      </x:c>
      <x:c r="EY151" s="110">
        <x:f t="shared" si="903"/>
        <x:v>27142.857142857141</x:v>
      </x:c>
      <x:c r="EZ151" s="110">
        <x:f t="shared" si="904"/>
        <x:v>27142.857142857141</x:v>
      </x:c>
      <x:c r="FA151" s="110">
        <x:f t="shared" si="905"/>
        <x:v>27142.857142857141</x:v>
      </x:c>
      <x:c r="FB151" t="n">
        <x:f>'07_Presupuesto'!J143-'14_Parametros'!$B$5+1</x:f>
        <x:v>144</x:v>
      </x:c>
      <x:c r="FC151" t="n">
        <x:f>'07_Presupuesto'!K143-'14_Parametros'!$B$5+1</x:f>
        <x:v>150</x:v>
      </x:c>
      <x:c r="FD151">
        <x:f t="shared" si="906"/>
        <x:v>7</x:v>
      </x:c>
    </x:row>
    <x:row r="152" ht="22.950000762939453" customHeight="1">
      <x:c r="B152" s="107" t="s">
        <x:v>386</x:v>
      </x:c>
      <x:c r="C152" s="107"/>
      <x:c r="D152" s="107"/>
      <x:c r="E152" s="107"/>
      <x:c r="F152" s="107"/>
      <x:c r="G152" s="107"/>
      <x:c r="H152" s="107"/>
      <x:c r="I152" s="107"/>
      <x:c r="J152" s="107" t="str">
        <x:f t="shared" si="754"/>
      </x:c>
      <x:c r="K152" s="107"/>
      <x:c r="L152" s="107"/>
      <x:c r="M152" s="107"/>
      <x:c r="N152" s="107"/>
      <x:c r="O152" s="107"/>
      <x:c r="P152" s="107"/>
      <x:c r="Q152" s="107"/>
      <x:c r="R152" s="107"/>
      <x:c r="S152" s="107"/>
      <x:c r="T152" s="107"/>
      <x:c r="U152" s="107"/>
      <x:c r="V152" s="107"/>
      <x:c r="W152" s="107"/>
      <x:c r="X152" s="107"/>
      <x:c r="Y152" s="107"/>
      <x:c r="Z152" s="107"/>
      <x:c r="AA152" s="107"/>
      <x:c r="AB152" s="107"/>
      <x:c r="AC152" s="107"/>
      <x:c r="AD152" s="107"/>
      <x:c r="AE152" s="107"/>
      <x:c r="AF152" s="107"/>
      <x:c r="AG152" s="107"/>
      <x:c r="AH152" s="107"/>
      <x:c r="AI152" s="107"/>
      <x:c r="AJ152" s="107"/>
      <x:c r="AK152" s="107"/>
      <x:c r="AL152" s="107"/>
      <x:c r="AM152" s="107"/>
      <x:c r="AN152" s="107"/>
      <x:c r="AO152" s="107"/>
      <x:c r="AP152" s="107"/>
      <x:c r="AQ152" s="107"/>
      <x:c r="AR152" s="107"/>
      <x:c r="AS152" s="107"/>
      <x:c r="AT152" s="107"/>
      <x:c r="AU152" s="107"/>
      <x:c r="AV152" s="107"/>
      <x:c r="AW152" s="107"/>
      <x:c r="AX152" s="107"/>
      <x:c r="AY152" s="107"/>
      <x:c r="AZ152" s="107"/>
      <x:c r="BA152" s="107"/>
      <x:c r="BB152" s="107"/>
      <x:c r="BC152" s="107"/>
      <x:c r="BD152" s="107"/>
      <x:c r="BE152" s="107"/>
      <x:c r="BF152" s="107"/>
      <x:c r="BG152" s="107"/>
      <x:c r="BH152" s="107"/>
      <x:c r="BI152" s="107"/>
      <x:c r="BJ152" s="107"/>
      <x:c r="BK152" s="107"/>
      <x:c r="BL152" s="107"/>
      <x:c r="BM152" s="107"/>
      <x:c r="BN152" s="107"/>
      <x:c r="BO152" s="107"/>
      <x:c r="BP152" s="107"/>
      <x:c r="BQ152" s="107"/>
      <x:c r="BR152" s="107"/>
      <x:c r="BS152" s="107"/>
      <x:c r="BT152" s="107"/>
      <x:c r="BU152" s="107"/>
      <x:c r="BV152" s="107"/>
      <x:c r="BW152" s="107"/>
      <x:c r="BX152" s="107"/>
      <x:c r="BY152" s="107"/>
      <x:c r="BZ152" s="107"/>
      <x:c r="CA152" s="107"/>
      <x:c r="CB152" s="107"/>
      <x:c r="CC152" s="107"/>
      <x:c r="CD152" s="107"/>
      <x:c r="CE152" s="107"/>
      <x:c r="CF152" s="107"/>
      <x:c r="CG152" s="107"/>
      <x:c r="CH152" s="107"/>
      <x:c r="CI152" s="107"/>
      <x:c r="CJ152" s="107"/>
      <x:c r="CK152" s="107"/>
      <x:c r="CL152" s="107"/>
      <x:c r="CM152" s="107"/>
      <x:c r="CN152" s="107"/>
      <x:c r="CO152" s="107"/>
      <x:c r="CP152" s="107"/>
      <x:c r="CQ152" s="107"/>
      <x:c r="CR152" s="107"/>
      <x:c r="CS152" s="107"/>
      <x:c r="CT152" s="107"/>
      <x:c r="CU152" s="107"/>
      <x:c r="CV152" s="107"/>
      <x:c r="CW152" s="107"/>
      <x:c r="CX152" s="107"/>
      <x:c r="CY152" s="107"/>
      <x:c r="CZ152" s="107"/>
      <x:c r="DA152" s="107"/>
      <x:c r="DB152" s="107"/>
      <x:c r="DC152" s="107"/>
      <x:c r="DD152" s="107"/>
      <x:c r="DE152" s="107"/>
      <x:c r="DF152" s="107"/>
      <x:c r="DG152" s="107"/>
      <x:c r="DH152" s="107"/>
      <x:c r="DI152" s="107"/>
      <x:c r="DJ152" s="107"/>
      <x:c r="DK152" s="107"/>
      <x:c r="DL152" s="107"/>
      <x:c r="DM152" s="107"/>
      <x:c r="DN152" s="107"/>
      <x:c r="DO152" s="107"/>
      <x:c r="DP152" s="107"/>
      <x:c r="DQ152" s="107"/>
      <x:c r="DR152" s="107"/>
      <x:c r="DS152" s="107"/>
      <x:c r="DT152" s="107"/>
      <x:c r="DU152" s="107"/>
      <x:c r="DV152" s="107"/>
      <x:c r="DW152" s="107"/>
      <x:c r="DX152" s="107"/>
      <x:c r="DY152" s="107"/>
      <x:c r="DZ152" s="107"/>
      <x:c r="EA152" s="107"/>
      <x:c r="EB152" s="107"/>
      <x:c r="EC152" s="107"/>
      <x:c r="ED152" s="107"/>
      <x:c r="EE152" s="107"/>
      <x:c r="EF152" s="107"/>
      <x:c r="EG152" s="107"/>
      <x:c r="EH152" s="107"/>
      <x:c r="EI152" s="107"/>
      <x:c r="EJ152" s="107"/>
      <x:c r="EK152" s="107"/>
      <x:c r="EL152" s="107"/>
      <x:c r="EM152" s="107"/>
      <x:c r="EN152" s="107"/>
      <x:c r="EO152" s="107"/>
      <x:c r="EP152" s="107"/>
      <x:c r="EQ152" s="107"/>
      <x:c r="ER152" s="107"/>
      <x:c r="ES152" s="107"/>
      <x:c r="ET152" s="107"/>
      <x:c r="EU152" s="107"/>
      <x:c r="EV152" s="107"/>
      <x:c r="EW152" s="107"/>
      <x:c r="EX152" s="107"/>
      <x:c r="EY152" s="107"/>
      <x:c r="EZ152" s="107"/>
      <x:c r="FA152" s="107"/>
    </x:row>
    <x:row r="153" ht="21" customHeight="1">
      <x:c r="B153" t="str">
        <x:f>'07A_Ppto_Comparado'!K147</x:f>
        <x:v>G.1</x:v>
      </x:c>
      <x:c r="C153" t="str">
        <x:f>'07A_Ppto_Comparado'!L147</x:f>
        <x:v>INSTALACIÓN PLACA RECORDATORIA</x:v>
      </x:c>
      <x:c r="D153" t="str">
        <x:f>'07A_Ppto_Comparado'!M147</x:f>
        <x:v>UNI</x:v>
      </x:c>
      <x:c r="E153" s="90" t="n">
        <x:f>'07A_Ppto_Comparado'!N147</x:f>
        <x:v>1</x:v>
      </x:c>
      <x:c r="F153" s="90" t="n">
        <x:f>'07A_Ppto_Comparado'!O147</x:f>
        <x:v>362499.99999999994</x:v>
      </x:c>
      <x:c r="G153" s="90" t="n">
        <x:f>'07A_Ppto_Comparado'!P147</x:f>
        <x:v>362499.99999999994</x:v>
      </x:c>
      <x:c r="H153" s="90" t="str">
        <x:f>IF(AND(H$7&gt;=FB153,H$7&lt;=FC153),IFERROR($G153/FD153,0),"")</x:f>
      </x:c>
      <x:c r="I153" s="90" t="str">
        <x:f>IF(AND(I$7&gt;=FB153,I$7&lt;=FC153),IFERROR($G153/FD153,0),"")</x:f>
      </x:c>
      <x:c r="J153" s="90" t="str">
        <x:f t="shared" si="754"/>
      </x:c>
      <x:c r="K153" s="90" t="str">
        <x:f>IF(AND(K$7&gt;=FB153,K$7&lt;=FC153),IFERROR($G153/FD153,0),"")</x:f>
      </x:c>
      <x:c r="L153" s="90" t="str">
        <x:f>IF(AND(L$7&gt;=FB153,L$7&lt;=FC153),IFERROR($G153/FD153,0),"")</x:f>
      </x:c>
      <x:c r="M153" s="90" t="str">
        <x:f>IF(AND(M$7&gt;=FB153,M$7&lt;=FC153),IFERROR($G153/FD153,0),"")</x:f>
      </x:c>
      <x:c r="N153" s="90" t="str">
        <x:f>IF(AND(N$7&gt;=FB153,N$7&lt;=FC153),IFERROR($G153/FD153,0),"")</x:f>
      </x:c>
      <x:c r="O153" s="90" t="str">
        <x:f>IF(AND(O$7&gt;=FB153,O$7&lt;=FC153),IFERROR($G153/FD153,0),"")</x:f>
      </x:c>
      <x:c r="P153" s="90" t="str">
        <x:f>IF(AND(P$7&gt;=FB153,P$7&lt;=FC153),IFERROR($G153/FD153,0),"")</x:f>
      </x:c>
      <x:c r="Q153" s="90" t="str">
        <x:f>IF(AND(Q$7&gt;=FB153,Q$7&lt;=FC153),IFERROR($G153/FD153,0),"")</x:f>
      </x:c>
      <x:c r="R153" s="90" t="str">
        <x:f>IF(AND(R$7&gt;=FB153,R$7&lt;=FC153),IFERROR($G153/FD153,0),"")</x:f>
      </x:c>
      <x:c r="S153" s="90" t="str">
        <x:f>IF(AND(S$7&gt;=FB153,S$7&lt;=FC153),IFERROR($G153/FD153,0),"")</x:f>
      </x:c>
      <x:c r="T153" s="90" t="str">
        <x:f>IF(AND(T$7&gt;=FB153,T$7&lt;=FC153),IFERROR($G153/FD153,0),"")</x:f>
      </x:c>
      <x:c r="U153" s="90" t="str">
        <x:f>IF(AND(U$7&gt;=FB153,U$7&lt;=FC153),IFERROR($G153/FD153,0),"")</x:f>
      </x:c>
      <x:c r="V153" s="90" t="str">
        <x:f>IF(AND(V$7&gt;=FB153,V$7&lt;=FC153),IFERROR($G153/FD153,0),"")</x:f>
      </x:c>
      <x:c r="W153" s="90" t="str">
        <x:f>IF(AND(W$7&gt;=FB153,W$7&lt;=FC153),IFERROR($G153/FD153,0),"")</x:f>
      </x:c>
      <x:c r="X153" s="90" t="str">
        <x:f>IF(AND(X$7&gt;=FB153,X$7&lt;=FC153),IFERROR($G153/FD153,0),"")</x:f>
      </x:c>
      <x:c r="Y153" s="90" t="str">
        <x:f>IF(AND(Y$7&gt;=FB153,Y$7&lt;=FC153),IFERROR($G153/FD153,0),"")</x:f>
      </x:c>
      <x:c r="Z153" s="90" t="str">
        <x:f>IF(AND(Z$7&gt;=FB153,Z$7&lt;=FC153),IFERROR($G153/FD153,0),"")</x:f>
      </x:c>
      <x:c r="AA153" s="90" t="str">
        <x:f>IF(AND(AA$7&gt;=FB153,AA$7&lt;=FC153),IFERROR($G153/FD153,0),"")</x:f>
      </x:c>
      <x:c r="AB153" s="90" t="str">
        <x:f>IF(AND(AB$7&gt;=FB153,AB$7&lt;=FC153),IFERROR($G153/FD153,0),"")</x:f>
      </x:c>
      <x:c r="AC153" s="90" t="str">
        <x:f>IF(AND(AC$7&gt;=FB153,AC$7&lt;=FC153),IFERROR($G153/FD153,0),"")</x:f>
      </x:c>
      <x:c r="AD153" s="90" t="str">
        <x:f>IF(AND(AD$7&gt;=FB153,AD$7&lt;=FC153),IFERROR($G153/FD153,0),"")</x:f>
      </x:c>
      <x:c r="AE153" s="90" t="str">
        <x:f>IF(AND(AE$7&gt;=FB153,AE$7&lt;=FC153),IFERROR($G153/FD153,0),"")</x:f>
      </x:c>
      <x:c r="AF153" s="90" t="str">
        <x:f>IF(AND(AF$7&gt;=FB153,AF$7&lt;=FC153),IFERROR($G153/FD153,0),"")</x:f>
      </x:c>
      <x:c r="AG153" s="90" t="str">
        <x:f>IF(AND(AG$7&gt;=FB153,AG$7&lt;=FC153),IFERROR($G153/FD153,0),"")</x:f>
      </x:c>
      <x:c r="AH153" s="90" t="str">
        <x:f>IF(AND(AH$7&gt;=FB153,AH$7&lt;=FC153),IFERROR($G153/FD153,0),"")</x:f>
      </x:c>
      <x:c r="AI153" s="90" t="str">
        <x:f>IF(AND(AI$7&gt;=FB153,AI$7&lt;=FC153),IFERROR($G153/FD153,0),"")</x:f>
      </x:c>
      <x:c r="AJ153" s="90" t="str">
        <x:f>IF(AND(AJ$7&gt;=FB153,AJ$7&lt;=FC153),IFERROR($G153/FD153,0),"")</x:f>
      </x:c>
      <x:c r="AK153" s="90" t="str">
        <x:f>IF(AND(AK$7&gt;=FB153,AK$7&lt;=FC153),IFERROR($G153/FD153,0),"")</x:f>
      </x:c>
      <x:c r="AL153" s="90" t="str">
        <x:f>IF(AND(AL$7&gt;=FB153,AL$7&lt;=FC153),IFERROR($G153/FD153,0),"")</x:f>
      </x:c>
      <x:c r="AM153" s="90" t="str">
        <x:f>IF(AND(AM$7&gt;=FB153,AM$7&lt;=FC153),IFERROR($G153/FD153,0),"")</x:f>
      </x:c>
      <x:c r="AN153" s="90" t="str">
        <x:f>IF(AND(AN$7&gt;=FB153,AN$7&lt;=FC153),IFERROR($G153/FD153,0),"")</x:f>
      </x:c>
      <x:c r="AO153" s="90" t="str">
        <x:f>IF(AND(AO$7&gt;=FB153,AO$7&lt;=FC153),IFERROR($G153/FD153,0),"")</x:f>
      </x:c>
      <x:c r="AP153" s="90" t="str">
        <x:f>IF(AND(AP$7&gt;=FB153,AP$7&lt;=FC153),IFERROR($G153/FD153,0),"")</x:f>
      </x:c>
      <x:c r="AQ153" s="90" t="str">
        <x:f>IF(AND(AQ$7&gt;=FB153,AQ$7&lt;=FC153),IFERROR($G153/FD153,0),"")</x:f>
      </x:c>
      <x:c r="AR153" s="90" t="str">
        <x:f>IF(AND(AR$7&gt;=FB153,AR$7&lt;=FC153),IFERROR($G153/FD153,0),"")</x:f>
      </x:c>
      <x:c r="AS153" s="90" t="str">
        <x:f>IF(AND(AS$7&gt;=FB153,AS$7&lt;=FC153),IFERROR($G153/FD153,0),"")</x:f>
      </x:c>
      <x:c r="AT153" s="90" t="str">
        <x:f>IF(AND(AT$7&gt;=FB153,AT$7&lt;=FC153),IFERROR($G153/FD153,0),"")</x:f>
      </x:c>
      <x:c r="AU153" s="90" t="str">
        <x:f>IF(AND(AU$7&gt;=FB153,AU$7&lt;=FC153),IFERROR($G153/FD153,0),"")</x:f>
      </x:c>
      <x:c r="AV153" s="90" t="str">
        <x:f>IF(AND(AV$7&gt;=FB153,AV$7&lt;=FC153),IFERROR($G153/FD153,0),"")</x:f>
      </x:c>
      <x:c r="AW153" s="90" t="str">
        <x:f>IF(AND(AW$7&gt;=FB153,AW$7&lt;=FC153),IFERROR($G153/FD153,0),"")</x:f>
      </x:c>
      <x:c r="AX153" s="90" t="str">
        <x:f>IF(AND(AX$7&gt;=FB153,AX$7&lt;=FC153),IFERROR($G153/FD153,0),"")</x:f>
      </x:c>
      <x:c r="AY153" s="90" t="str">
        <x:f>IF(AND(AY$7&gt;=FB153,AY$7&lt;=FC153),IFERROR($G153/FD153,0),"")</x:f>
      </x:c>
      <x:c r="AZ153" s="90" t="str">
        <x:f>IF(AND(AZ$7&gt;=FB153,AZ$7&lt;=FC153),IFERROR($G153/FD153,0),"")</x:f>
      </x:c>
      <x:c r="BA153" s="90" t="str">
        <x:f>IF(AND(BA$7&gt;=FB153,BA$7&lt;=FC153),IFERROR($G153/FD153,0),"")</x:f>
      </x:c>
      <x:c r="BB153" s="90" t="str">
        <x:f>IF(AND(BB$7&gt;=FB153,BB$7&lt;=FC153),IFERROR($G153/FD153,0),"")</x:f>
      </x:c>
      <x:c r="BC153" s="90" t="str">
        <x:f>IF(AND(BC$7&gt;=FB153,BC$7&lt;=FC153),IFERROR($G153/FD153,0),"")</x:f>
      </x:c>
      <x:c r="BD153" s="90" t="str">
        <x:f>IF(AND(BD$7&gt;=FB153,BD$7&lt;=FC153),IFERROR($G153/FD153,0),"")</x:f>
      </x:c>
      <x:c r="BE153" s="90" t="str">
        <x:f>IF(AND(BE$7&gt;=FB153,BE$7&lt;=FC153),IFERROR($G153/FD153,0),"")</x:f>
      </x:c>
      <x:c r="BF153" s="90" t="str">
        <x:f>IF(AND(BF$7&gt;=FB153,BF$7&lt;=FC153),IFERROR($G153/FD153,0),"")</x:f>
      </x:c>
      <x:c r="BG153" s="90" t="str">
        <x:f>IF(AND(BG$7&gt;=FB153,BG$7&lt;=FC153),IFERROR($G153/FD153,0),"")</x:f>
      </x:c>
      <x:c r="BH153" s="90" t="str">
        <x:f>IF(AND(BH$7&gt;=FB153,BH$7&lt;=FC153),IFERROR($G153/FD153,0),"")</x:f>
      </x:c>
      <x:c r="BI153" s="90" t="str">
        <x:f>IF(AND(BI$7&gt;=FB153,BI$7&lt;=FC153),IFERROR($G153/FD153,0),"")</x:f>
      </x:c>
      <x:c r="BJ153" s="90" t="str">
        <x:f>IF(AND(BJ$7&gt;=FB153,BJ$7&lt;=FC153),IFERROR($G153/FD153,0),"")</x:f>
      </x:c>
      <x:c r="BK153" s="90" t="str">
        <x:f>IF(AND(BK$7&gt;=FB153,BK$7&lt;=FC153),IFERROR($G153/FD153,0),"")</x:f>
      </x:c>
      <x:c r="BL153" s="90" t="str">
        <x:f>IF(AND(BL$7&gt;=FB153,BL$7&lt;=FC153),IFERROR($G153/FD153,0),"")</x:f>
      </x:c>
      <x:c r="BM153" s="90" t="str">
        <x:f>IF(AND(BM$7&gt;=FB153,BM$7&lt;=FC153),IFERROR($G153/FD153,0),"")</x:f>
      </x:c>
      <x:c r="BN153" s="90" t="str">
        <x:f>IF(AND(BN$7&gt;=FB153,BN$7&lt;=FC153),IFERROR($G153/FD153,0),"")</x:f>
      </x:c>
      <x:c r="BO153" s="90" t="str">
        <x:f>IF(AND(BO$7&gt;=FB153,BO$7&lt;=FC153),IFERROR($G153/FD153,0),"")</x:f>
      </x:c>
      <x:c r="BP153" s="90" t="str">
        <x:f>IF(AND(BP$7&gt;=FB153,BP$7&lt;=FC153),IFERROR($G153/FD153,0),"")</x:f>
      </x:c>
      <x:c r="BQ153" s="90" t="str">
        <x:f>IF(AND(BQ$7&gt;=FB153,BQ$7&lt;=FC153),IFERROR($G153/FD153,0),"")</x:f>
      </x:c>
      <x:c r="BR153" s="90" t="str">
        <x:f>IF(AND(BR$7&gt;=FB153,BR$7&lt;=FC153),IFERROR($G153/FD153,0),"")</x:f>
      </x:c>
      <x:c r="BS153" s="90" t="str">
        <x:f>IF(AND(BS$7&gt;=FB153,BS$7&lt;=FC153),IFERROR($G153/FD153,0),"")</x:f>
      </x:c>
      <x:c r="BT153" s="90" t="str">
        <x:f>IF(AND(BT$7&gt;=FB153,BT$7&lt;=FC153),IFERROR($G153/FD153,0),"")</x:f>
      </x:c>
      <x:c r="BU153" s="90" t="str">
        <x:f>IF(AND(BU$7&gt;=FB153,BU$7&lt;=FC153),IFERROR($G153/FD153,0),"")</x:f>
      </x:c>
      <x:c r="BV153" s="90" t="str">
        <x:f>IF(AND(BV$7&gt;=FB153,BV$7&lt;=FC153),IFERROR($G153/FD153,0),"")</x:f>
      </x:c>
      <x:c r="BW153" s="90" t="str">
        <x:f>IF(AND(BW$7&gt;=FB153,BW$7&lt;=FC153),IFERROR($G153/FD153,0),"")</x:f>
      </x:c>
      <x:c r="BX153" s="90" t="str">
        <x:f>IF(AND(BX$7&gt;=FB153,BX$7&lt;=FC153),IFERROR($G153/FD153,0),"")</x:f>
      </x:c>
      <x:c r="BY153" s="90" t="str">
        <x:f>IF(AND(BY$7&gt;=FB153,BY$7&lt;=FC153),IFERROR($G153/FD153,0),"")</x:f>
      </x:c>
      <x:c r="BZ153" s="90" t="str">
        <x:f>IF(AND(BZ$7&gt;=FB153,BZ$7&lt;=FC153),IFERROR($G153/FD153,0),"")</x:f>
      </x:c>
      <x:c r="CA153" s="90" t="str">
        <x:f>IF(AND(CA$7&gt;=FB153,CA$7&lt;=FC153),IFERROR($G153/FD153,0),"")</x:f>
      </x:c>
      <x:c r="CB153" s="90" t="str">
        <x:f>IF(AND(CB$7&gt;=FB153,CB$7&lt;=FC153),IFERROR($G153/FD153,0),"")</x:f>
      </x:c>
      <x:c r="CC153" s="90" t="str">
        <x:f>IF(AND(CC$7&gt;=FB153,CC$7&lt;=FC153),IFERROR($G153/FD153,0),"")</x:f>
      </x:c>
      <x:c r="CD153" s="90" t="str">
        <x:f>IF(AND(CD$7&gt;=FB153,CD$7&lt;=FC153),IFERROR($G153/FD153,0),"")</x:f>
      </x:c>
      <x:c r="CE153" s="90" t="str">
        <x:f>IF(AND(CE$7&gt;=FB153,CE$7&lt;=FC153),IFERROR($G153/FD153,0),"")</x:f>
      </x:c>
      <x:c r="CF153" s="90" t="str">
        <x:f>IF(AND(CF$7&gt;=FB153,CF$7&lt;=FC153),IFERROR($G153/FD153,0),"")</x:f>
      </x:c>
      <x:c r="CG153" s="90" t="str">
        <x:f>IF(AND(CG$7&gt;=FB153,CG$7&lt;=FC153),IFERROR($G153/FD153,0),"")</x:f>
      </x:c>
      <x:c r="CH153" s="90" t="str">
        <x:f>IF(AND(CH$7&gt;=FB153,CH$7&lt;=FC153),IFERROR($G153/FD153,0),"")</x:f>
      </x:c>
      <x:c r="CI153" s="90" t="str">
        <x:f>IF(AND(CI$7&gt;=FB153,CI$7&lt;=FC153),IFERROR($G153/FD153,0),"")</x:f>
      </x:c>
      <x:c r="CJ153" s="90" t="str">
        <x:f>IF(AND(CJ$7&gt;=FB153,CJ$7&lt;=FC153),IFERROR($G153/FD153,0),"")</x:f>
      </x:c>
      <x:c r="CK153" s="90" t="str">
        <x:f>IF(AND(CK$7&gt;=FB153,CK$7&lt;=FC153),IFERROR($G153/FD153,0),"")</x:f>
      </x:c>
      <x:c r="CL153" s="90" t="str">
        <x:f>IF(AND(CL$7&gt;=FB153,CL$7&lt;=FC153),IFERROR($G153/FD153,0),"")</x:f>
      </x:c>
      <x:c r="CM153" s="90" t="str">
        <x:f>IF(AND(CM$7&gt;=FB153,CM$7&lt;=FC153),IFERROR($G153/FD153,0),"")</x:f>
      </x:c>
      <x:c r="CN153" s="90" t="str">
        <x:f>IF(AND(CN$7&gt;=FB153,CN$7&lt;=FC153),IFERROR($G153/FD153,0),"")</x:f>
      </x:c>
      <x:c r="CO153" s="90" t="str">
        <x:f>IF(AND(CO$7&gt;=FB153,CO$7&lt;=FC153),IFERROR($G153/FD153,0),"")</x:f>
      </x:c>
      <x:c r="CP153" s="90" t="str">
        <x:f>IF(AND(CP$7&gt;=FB153,CP$7&lt;=FC153),IFERROR($G153/FD153,0),"")</x:f>
      </x:c>
      <x:c r="CQ153" s="90" t="str">
        <x:f>IF(AND(CQ$7&gt;=FB153,CQ$7&lt;=FC153),IFERROR($G153/FD153,0),"")</x:f>
      </x:c>
      <x:c r="CR153" s="90" t="str">
        <x:f>IF(AND(CR$7&gt;=FB153,CR$7&lt;=FC153),IFERROR($G153/FD153,0),"")</x:f>
      </x:c>
      <x:c r="CS153" s="90" t="str">
        <x:f>IF(AND(CS$7&gt;=FB153,CS$7&lt;=FC153),IFERROR($G153/FD153,0),"")</x:f>
      </x:c>
      <x:c r="CT153" s="90" t="str">
        <x:f>IF(AND(CT$7&gt;=FB153,CT$7&lt;=FC153),IFERROR($G153/FD153,0),"")</x:f>
      </x:c>
      <x:c r="CU153" s="90" t="str">
        <x:f>IF(AND(CU$7&gt;=FB153,CU$7&lt;=FC153),IFERROR($G153/FD153,0),"")</x:f>
      </x:c>
      <x:c r="CV153" s="90" t="str">
        <x:f>IF(AND(CV$7&gt;=FB153,CV$7&lt;=FC153),IFERROR($G153/FD153,0),"")</x:f>
      </x:c>
      <x:c r="CW153" s="90" t="str">
        <x:f>IF(AND(CW$7&gt;=FB153,CW$7&lt;=FC153),IFERROR($G153/FD153,0),"")</x:f>
      </x:c>
      <x:c r="CX153" s="90" t="str">
        <x:f>IF(AND(CX$7&gt;=FB153,CX$7&lt;=FC153),IFERROR($G153/FD153,0),"")</x:f>
      </x:c>
      <x:c r="CY153" s="90" t="str">
        <x:f>IF(AND(CY$7&gt;=FB153,CY$7&lt;=FC153),IFERROR($G153/FD153,0),"")</x:f>
      </x:c>
      <x:c r="CZ153" s="90" t="str">
        <x:f>IF(AND(CZ$7&gt;=FB153,CZ$7&lt;=FC153),IFERROR($G153/FD153,0),"")</x:f>
      </x:c>
      <x:c r="DA153" s="90" t="str">
        <x:f>IF(AND(DA$7&gt;=FB153,DA$7&lt;=FC153),IFERROR($G153/FD153,0),"")</x:f>
      </x:c>
      <x:c r="DB153" s="90" t="str">
        <x:f>IF(AND(DB$7&gt;=FB153,DB$7&lt;=FC153),IFERROR($G153/FD153,0),"")</x:f>
      </x:c>
      <x:c r="DC153" s="90" t="str">
        <x:f>IF(AND(DC$7&gt;=FB153,DC$7&lt;=FC153),IFERROR($G153/FD153,0),"")</x:f>
      </x:c>
      <x:c r="DD153" s="90" t="str">
        <x:f>IF(AND(DD$7&gt;=FB153,DD$7&lt;=FC153),IFERROR($G153/FD153,0),"")</x:f>
      </x:c>
      <x:c r="DE153" s="90" t="str">
        <x:f>IF(AND(DE$7&gt;=FB153,DE$7&lt;=FC153),IFERROR($G153/FD153,0),"")</x:f>
      </x:c>
      <x:c r="DF153" s="90" t="str">
        <x:f>IF(AND(DF$7&gt;=FB153,DF$7&lt;=FC153),IFERROR($G153/FD153,0),"")</x:f>
      </x:c>
      <x:c r="DG153" s="90" t="str">
        <x:f>IF(AND(DG$7&gt;=FB153,DG$7&lt;=FC153),IFERROR($G153/FD153,0),"")</x:f>
      </x:c>
      <x:c r="DH153" s="90" t="str">
        <x:f>IF(AND(DH$7&gt;=FB153,DH$7&lt;=FC153),IFERROR($G153/FD153,0),"")</x:f>
      </x:c>
      <x:c r="DI153" s="90" t="str">
        <x:f>IF(AND(DI$7&gt;=FB153,DI$7&lt;=FC153),IFERROR($G153/FD153,0),"")</x:f>
      </x:c>
      <x:c r="DJ153" s="90" t="str">
        <x:f>IF(AND(DJ$7&gt;=FB153,DJ$7&lt;=FC153),IFERROR($G153/FD153,0),"")</x:f>
      </x:c>
      <x:c r="DK153" s="90" t="str">
        <x:f>IF(AND(DK$7&gt;=FB153,DK$7&lt;=FC153),IFERROR($G153/FD153,0),"")</x:f>
      </x:c>
      <x:c r="DL153" s="90" t="str">
        <x:f>IF(AND(DL$7&gt;=FB153,DL$7&lt;=FC153),IFERROR($G153/FD153,0),"")</x:f>
      </x:c>
      <x:c r="DM153" s="90" t="str">
        <x:f>IF(AND(DM$7&gt;=FB153,DM$7&lt;=FC153),IFERROR($G153/FD153,0),"")</x:f>
      </x:c>
      <x:c r="DN153" s="90" t="str">
        <x:f>IF(AND(DN$7&gt;=FB153,DN$7&lt;=FC153),IFERROR($G153/FD153,0),"")</x:f>
      </x:c>
      <x:c r="DO153" s="90" t="str">
        <x:f>IF(AND(DO$7&gt;=FB153,DO$7&lt;=FC153),IFERROR($G153/FD153,0),"")</x:f>
      </x:c>
      <x:c r="DP153" s="90" t="str">
        <x:f>IF(AND(DP$7&gt;=FB153,DP$7&lt;=FC153),IFERROR($G153/FD153,0),"")</x:f>
      </x:c>
      <x:c r="DQ153" s="90" t="str">
        <x:f>IF(AND(DQ$7&gt;=FB153,DQ$7&lt;=FC153),IFERROR($G153/FD153,0),"")</x:f>
      </x:c>
      <x:c r="DR153" s="90" t="str">
        <x:f>IF(AND(DR$7&gt;=FB153,DR$7&lt;=FC153),IFERROR($G153/FD153,0),"")</x:f>
      </x:c>
      <x:c r="DS153" s="90" t="str">
        <x:f>IF(AND(DS$7&gt;=FB153,DS$7&lt;=FC153),IFERROR($G153/FD153,0),"")</x:f>
      </x:c>
      <x:c r="DT153" s="90" t="str">
        <x:f>IF(AND(DT$7&gt;=FB153,DT$7&lt;=FC153),IFERROR($G153/FD153,0),"")</x:f>
      </x:c>
      <x:c r="DU153" s="90" t="str">
        <x:f>IF(AND(DU$7&gt;=FB153,DU$7&lt;=FC153),IFERROR($G153/FD153,0),"")</x:f>
      </x:c>
      <x:c r="DV153" s="90" t="str">
        <x:f>IF(AND(DV$7&gt;=FB153,DV$7&lt;=FC153),IFERROR($G153/FD153,0),"")</x:f>
      </x:c>
      <x:c r="DW153" s="90" t="str">
        <x:f>IF(AND(DW$7&gt;=FB153,DW$7&lt;=FC153),IFERROR($G153/FD153,0),"")</x:f>
      </x:c>
      <x:c r="DX153" s="90" t="str">
        <x:f>IF(AND(DX$7&gt;=FB153,DX$7&lt;=FC153),IFERROR($G153/FD153,0),"")</x:f>
      </x:c>
      <x:c r="DY153" s="90" t="str">
        <x:f>IF(AND(DY$7&gt;=FB153,DY$7&lt;=FC153),IFERROR($G153/FD153,0),"")</x:f>
      </x:c>
      <x:c r="DZ153" s="90" t="str">
        <x:f>IF(AND(DZ$7&gt;=FB153,DZ$7&lt;=FC153),IFERROR($G153/FD153,0),"")</x:f>
      </x:c>
      <x:c r="EA153" s="90" t="str">
        <x:f>IF(AND(EA$7&gt;=FB153,EA$7&lt;=FC153),IFERROR($G153/FD153,0),"")</x:f>
      </x:c>
      <x:c r="EB153" s="90" t="str">
        <x:f>IF(AND(EB$7&gt;=FB153,EB$7&lt;=FC153),IFERROR($G153/FD153,0),"")</x:f>
      </x:c>
      <x:c r="EC153" s="90" t="str">
        <x:f>IF(AND(EC$7&gt;=FB153,EC$7&lt;=FC153),IFERROR($G153/FD153,0),"")</x:f>
      </x:c>
      <x:c r="ED153" s="90" t="str">
        <x:f>IF(AND(ED$7&gt;=FB153,ED$7&lt;=FC153),IFERROR($G153/FD153,0),"")</x:f>
      </x:c>
      <x:c r="EE153" s="90" t="str">
        <x:f>IF(AND(EE$7&gt;=FB153,EE$7&lt;=FC153),IFERROR($G153/FD153,0),"")</x:f>
      </x:c>
      <x:c r="EF153" s="90" t="str">
        <x:f>IF(AND(EF$7&gt;=FB153,EF$7&lt;=FC153),IFERROR($G153/FD153,0),"")</x:f>
      </x:c>
      <x:c r="EG153" s="90" t="str">
        <x:f>IF(AND(EG$7&gt;=FB153,EG$7&lt;=FC153),IFERROR($G153/FD153,0),"")</x:f>
      </x:c>
      <x:c r="EH153" s="90" t="str">
        <x:f>IF(AND(EH$7&gt;=FB153,EH$7&lt;=FC153),IFERROR($G153/FD153,0),"")</x:f>
      </x:c>
      <x:c r="EI153" s="90" t="str">
        <x:f>IF(AND(EI$7&gt;=FB153,EI$7&lt;=FC153),IFERROR($G153/FD153,0),"")</x:f>
      </x:c>
      <x:c r="EJ153" s="90" t="str">
        <x:f>IF(AND(EJ$7&gt;=FB153,EJ$7&lt;=FC153),IFERROR($G153/FD153,0),"")</x:f>
      </x:c>
      <x:c r="EK153" s="90" t="str">
        <x:f>IF(AND(EK$7&gt;=FB153,EK$7&lt;=FC153),IFERROR($G153/FD153,0),"")</x:f>
      </x:c>
      <x:c r="EL153" s="90" t="str">
        <x:f>IF(AND(EL$7&gt;=FB153,EL$7&lt;=FC153),IFERROR($G153/FD153,0),"")</x:f>
      </x:c>
      <x:c r="EM153" s="90" t="str">
        <x:f>IF(AND(EM$7&gt;=FB153,EM$7&lt;=FC153),IFERROR($G153/FD153,0),"")</x:f>
      </x:c>
      <x:c r="EN153" s="90" t="str">
        <x:f>IF(AND(EN$7&gt;=FB153,EN$7&lt;=FC153),IFERROR($G153/FD153,0),"")</x:f>
      </x:c>
      <x:c r="EO153" s="90" t="str">
        <x:f>IF(AND(EO$7&gt;=FB153,EO$7&lt;=FC153),IFERROR($G153/FD153,0),"")</x:f>
      </x:c>
      <x:c r="EP153" s="90" t="str">
        <x:f>IF(AND(EP$7&gt;=FB153,EP$7&lt;=FC153),IFERROR($G153/FD153,0),"")</x:f>
      </x:c>
      <x:c r="EQ153" s="90" t="str">
        <x:f>IF(AND(EQ$7&gt;=FB153,EQ$7&lt;=FC153),IFERROR($G153/FD153,0),"")</x:f>
      </x:c>
      <x:c r="ER153" s="90" t="str">
        <x:f>IF(AND(ER$7&gt;=FB153,ER$7&lt;=FC153),IFERROR($G153/FD153,0),"")</x:f>
      </x:c>
      <x:c r="ES153" s="90" t="str">
        <x:f>IF(AND(ES$7&gt;=FB153,ES$7&lt;=FC153),IFERROR($G153/FD153,0),"")</x:f>
      </x:c>
      <x:c r="ET153" s="90" t="str">
        <x:f>IF(AND(ET$7&gt;=FB153,ET$7&lt;=FC153),IFERROR($G153/FD153,0),"")</x:f>
      </x:c>
      <x:c r="EU153" s="90" t="n">
        <x:f>IF(AND(EU$7&gt;=FB153,EU$7&lt;=FC153),IFERROR($G153/FD153,0),"")</x:f>
        <x:v>51785.714285714275</x:v>
      </x:c>
      <x:c r="EV153" s="90" t="n">
        <x:f>IF(AND(EV$7&gt;=FB153,EV$7&lt;=FC153),IFERROR($G153/FD153,0),"")</x:f>
        <x:v>51785.714285714275</x:v>
      </x:c>
      <x:c r="EW153" s="90" t="n">
        <x:f>IF(AND(EW$7&gt;=FB153,EW$7&lt;=FC153),IFERROR($G153/FD153,0),"")</x:f>
        <x:v>51785.714285714275</x:v>
      </x:c>
      <x:c r="EX153" s="90" t="n">
        <x:f>IF(AND(EX$7&gt;=FB153,EX$7&lt;=FC153),IFERROR($G153/FD153,0),"")</x:f>
        <x:v>51785.714285714275</x:v>
      </x:c>
      <x:c r="EY153" s="90" t="n">
        <x:f>IF(AND(EY$7&gt;=FB153,EY$7&lt;=FC153),IFERROR($G153/FD153,0),"")</x:f>
        <x:v>51785.714285714275</x:v>
      </x:c>
      <x:c r="EZ153" s="90" t="n">
        <x:f>IF(AND(EZ$7&gt;=FB153,EZ$7&lt;=FC153),IFERROR($G153/FD153,0),"")</x:f>
        <x:v>51785.714285714275</x:v>
      </x:c>
      <x:c r="FA153" s="90" t="n">
        <x:f>IF(AND(FA$7&gt;=FB153,FA$7&lt;=FC153),IFERROR($G153/FD153,0),"")</x:f>
        <x:v>51785.714285714275</x:v>
      </x:c>
      <x:c r="FB153" t="n">
        <x:f>'07_Presupuesto'!J144-'14_Parametros'!$B$5+1</x:f>
        <x:v>144</x:v>
      </x:c>
      <x:c r="FC153" t="n">
        <x:f>'07_Presupuesto'!K144-'14_Parametros'!$B$5+1</x:f>
        <x:v>150</x:v>
      </x:c>
      <x:c r="FD153" t="n">
        <x:f>FC153-FB153+1</x:f>
        <x:v>7</x:v>
      </x:c>
    </x:row>
    <x:row r="154" ht="21" customHeight="1">
      <x:c r="B154" s="109" t="str">
        <x:f>'07A_Ppto_Comparado'!K148</x:f>
        <x:v>G.2</x:v>
      </x:c>
      <x:c r="C154" s="109" t="str">
        <x:f>'07A_Ppto_Comparado'!L148</x:f>
        <x:v>ASEO GENERAL</x:v>
      </x:c>
      <x:c r="D154" s="109" t="str">
        <x:f>'07A_Ppto_Comparado'!M148</x:f>
        <x:v>M2</x:v>
      </x:c>
      <x:c r="E154" s="110" t="n">
        <x:f>'07A_Ppto_Comparado'!N148</x:f>
        <x:v>444.51</x:v>
      </x:c>
      <x:c r="F154" s="110" t="n">
        <x:f>'07A_Ppto_Comparado'!O148</x:f>
        <x:v>2249.9999999999995</x:v>
      </x:c>
      <x:c r="G154" s="110" t="n">
        <x:f>'07A_Ppto_Comparado'!P148</x:f>
        <x:v>1000147.4999999998</x:v>
      </x:c>
      <x:c r="H154" s="110" t="str">
        <x:f>IF(AND(H$7&gt;=FB154,H$7&lt;=FC154),IFERROR($G154/FD154,0),"")</x:f>
      </x:c>
      <x:c r="I154" s="110" t="str">
        <x:f>IF(AND(I$7&gt;=FB154,I$7&lt;=FC154),IFERROR($G154/FD154,0),"")</x:f>
      </x:c>
      <x:c r="J154" s="110" t="str">
        <x:f t="shared" si="754"/>
      </x:c>
      <x:c r="K154" s="110" t="str">
        <x:f>IF(AND(K$7&gt;=FB154,K$7&lt;=FC154),IFERROR($G154/FD154,0),"")</x:f>
      </x:c>
      <x:c r="L154" s="110" t="str">
        <x:f>IF(AND(L$7&gt;=FB154,L$7&lt;=FC154),IFERROR($G154/FD154,0),"")</x:f>
      </x:c>
      <x:c r="M154" s="110" t="str">
        <x:f>IF(AND(M$7&gt;=FB154,M$7&lt;=FC154),IFERROR($G154/FD154,0),"")</x:f>
      </x:c>
      <x:c r="N154" s="110" t="str">
        <x:f>IF(AND(N$7&gt;=FB154,N$7&lt;=FC154),IFERROR($G154/FD154,0),"")</x:f>
      </x:c>
      <x:c r="O154" s="110" t="str">
        <x:f>IF(AND(O$7&gt;=FB154,O$7&lt;=FC154),IFERROR($G154/FD154,0),"")</x:f>
      </x:c>
      <x:c r="P154" s="110" t="str">
        <x:f>IF(AND(P$7&gt;=FB154,P$7&lt;=FC154),IFERROR($G154/FD154,0),"")</x:f>
      </x:c>
      <x:c r="Q154" s="110" t="str">
        <x:f>IF(AND(Q$7&gt;=FB154,Q$7&lt;=FC154),IFERROR($G154/FD154,0),"")</x:f>
      </x:c>
      <x:c r="R154" s="110" t="str">
        <x:f>IF(AND(R$7&gt;=FB154,R$7&lt;=FC154),IFERROR($G154/FD154,0),"")</x:f>
      </x:c>
      <x:c r="S154" s="110" t="str">
        <x:f>IF(AND(S$7&gt;=FB154,S$7&lt;=FC154),IFERROR($G154/FD154,0),"")</x:f>
      </x:c>
      <x:c r="T154" s="110" t="str">
        <x:f>IF(AND(T$7&gt;=FB154,T$7&lt;=FC154),IFERROR($G154/FD154,0),"")</x:f>
      </x:c>
      <x:c r="U154" s="110" t="str">
        <x:f>IF(AND(U$7&gt;=FB154,U$7&lt;=FC154),IFERROR($G154/FD154,0),"")</x:f>
      </x:c>
      <x:c r="V154" s="110" t="str">
        <x:f>IF(AND(V$7&gt;=FB154,V$7&lt;=FC154),IFERROR($G154/FD154,0),"")</x:f>
      </x:c>
      <x:c r="W154" s="110" t="str">
        <x:f>IF(AND(W$7&gt;=FB154,W$7&lt;=FC154),IFERROR($G154/FD154,0),"")</x:f>
      </x:c>
      <x:c r="X154" s="110" t="str">
        <x:f>IF(AND(X$7&gt;=FB154,X$7&lt;=FC154),IFERROR($G154/FD154,0),"")</x:f>
      </x:c>
      <x:c r="Y154" s="110" t="str">
        <x:f>IF(AND(Y$7&gt;=FB154,Y$7&lt;=FC154),IFERROR($G154/FD154,0),"")</x:f>
      </x:c>
      <x:c r="Z154" s="110" t="str">
        <x:f>IF(AND(Z$7&gt;=FB154,Z$7&lt;=FC154),IFERROR($G154/FD154,0),"")</x:f>
      </x:c>
      <x:c r="AA154" s="110" t="str">
        <x:f>IF(AND(AA$7&gt;=FB154,AA$7&lt;=FC154),IFERROR($G154/FD154,0),"")</x:f>
      </x:c>
      <x:c r="AB154" s="110" t="str">
        <x:f>IF(AND(AB$7&gt;=FB154,AB$7&lt;=FC154),IFERROR($G154/FD154,0),"")</x:f>
      </x:c>
      <x:c r="AC154" s="110" t="str">
        <x:f>IF(AND(AC$7&gt;=FB154,AC$7&lt;=FC154),IFERROR($G154/FD154,0),"")</x:f>
      </x:c>
      <x:c r="AD154" s="110" t="str">
        <x:f>IF(AND(AD$7&gt;=FB154,AD$7&lt;=FC154),IFERROR($G154/FD154,0),"")</x:f>
      </x:c>
      <x:c r="AE154" s="110" t="str">
        <x:f>IF(AND(AE$7&gt;=FB154,AE$7&lt;=FC154),IFERROR($G154/FD154,0),"")</x:f>
      </x:c>
      <x:c r="AF154" s="110" t="str">
        <x:f>IF(AND(AF$7&gt;=FB154,AF$7&lt;=FC154),IFERROR($G154/FD154,0),"")</x:f>
      </x:c>
      <x:c r="AG154" s="110" t="str">
        <x:f>IF(AND(AG$7&gt;=FB154,AG$7&lt;=FC154),IFERROR($G154/FD154,0),"")</x:f>
      </x:c>
      <x:c r="AH154" s="110" t="str">
        <x:f>IF(AND(AH$7&gt;=FB154,AH$7&lt;=FC154),IFERROR($G154/FD154,0),"")</x:f>
      </x:c>
      <x:c r="AI154" s="110" t="str">
        <x:f>IF(AND(AI$7&gt;=FB154,AI$7&lt;=FC154),IFERROR($G154/FD154,0),"")</x:f>
      </x:c>
      <x:c r="AJ154" s="110" t="str">
        <x:f>IF(AND(AJ$7&gt;=FB154,AJ$7&lt;=FC154),IFERROR($G154/FD154,0),"")</x:f>
      </x:c>
      <x:c r="AK154" s="110" t="str">
        <x:f>IF(AND(AK$7&gt;=FB154,AK$7&lt;=FC154),IFERROR($G154/FD154,0),"")</x:f>
      </x:c>
      <x:c r="AL154" s="110" t="str">
        <x:f>IF(AND(AL$7&gt;=FB154,AL$7&lt;=FC154),IFERROR($G154/FD154,0),"")</x:f>
      </x:c>
      <x:c r="AM154" s="110" t="str">
        <x:f>IF(AND(AM$7&gt;=FB154,AM$7&lt;=FC154),IFERROR($G154/FD154,0),"")</x:f>
      </x:c>
      <x:c r="AN154" s="110" t="str">
        <x:f>IF(AND(AN$7&gt;=FB154,AN$7&lt;=FC154),IFERROR($G154/FD154,0),"")</x:f>
      </x:c>
      <x:c r="AO154" s="110" t="str">
        <x:f>IF(AND(AO$7&gt;=FB154,AO$7&lt;=FC154),IFERROR($G154/FD154,0),"")</x:f>
      </x:c>
      <x:c r="AP154" s="110" t="str">
        <x:f>IF(AND(AP$7&gt;=FB154,AP$7&lt;=FC154),IFERROR($G154/FD154,0),"")</x:f>
      </x:c>
      <x:c r="AQ154" s="110" t="str">
        <x:f>IF(AND(AQ$7&gt;=FB154,AQ$7&lt;=FC154),IFERROR($G154/FD154,0),"")</x:f>
      </x:c>
      <x:c r="AR154" s="110" t="str">
        <x:f>IF(AND(AR$7&gt;=FB154,AR$7&lt;=FC154),IFERROR($G154/FD154,0),"")</x:f>
      </x:c>
      <x:c r="AS154" s="110" t="str">
        <x:f>IF(AND(AS$7&gt;=FB154,AS$7&lt;=FC154),IFERROR($G154/FD154,0),"")</x:f>
      </x:c>
      <x:c r="AT154" s="110" t="str">
        <x:f>IF(AND(AT$7&gt;=FB154,AT$7&lt;=FC154),IFERROR($G154/FD154,0),"")</x:f>
      </x:c>
      <x:c r="AU154" s="110" t="str">
        <x:f>IF(AND(AU$7&gt;=FB154,AU$7&lt;=FC154),IFERROR($G154/FD154,0),"")</x:f>
      </x:c>
      <x:c r="AV154" s="110" t="str">
        <x:f>IF(AND(AV$7&gt;=FB154,AV$7&lt;=FC154),IFERROR($G154/FD154,0),"")</x:f>
      </x:c>
      <x:c r="AW154" s="110" t="str">
        <x:f>IF(AND(AW$7&gt;=FB154,AW$7&lt;=FC154),IFERROR($G154/FD154,0),"")</x:f>
      </x:c>
      <x:c r="AX154" s="110" t="str">
        <x:f>IF(AND(AX$7&gt;=FB154,AX$7&lt;=FC154),IFERROR($G154/FD154,0),"")</x:f>
      </x:c>
      <x:c r="AY154" s="110" t="str">
        <x:f>IF(AND(AY$7&gt;=FB154,AY$7&lt;=FC154),IFERROR($G154/FD154,0),"")</x:f>
      </x:c>
      <x:c r="AZ154" s="110" t="str">
        <x:f>IF(AND(AZ$7&gt;=FB154,AZ$7&lt;=FC154),IFERROR($G154/FD154,0),"")</x:f>
      </x:c>
      <x:c r="BA154" s="110" t="str">
        <x:f>IF(AND(BA$7&gt;=FB154,BA$7&lt;=FC154),IFERROR($G154/FD154,0),"")</x:f>
      </x:c>
      <x:c r="BB154" s="110" t="str">
        <x:f>IF(AND(BB$7&gt;=FB154,BB$7&lt;=FC154),IFERROR($G154/FD154,0),"")</x:f>
      </x:c>
      <x:c r="BC154" s="110" t="str">
        <x:f>IF(AND(BC$7&gt;=FB154,BC$7&lt;=FC154),IFERROR($G154/FD154,0),"")</x:f>
      </x:c>
      <x:c r="BD154" s="110" t="str">
        <x:f>IF(AND(BD$7&gt;=FB154,BD$7&lt;=FC154),IFERROR($G154/FD154,0),"")</x:f>
      </x:c>
      <x:c r="BE154" s="110" t="str">
        <x:f>IF(AND(BE$7&gt;=FB154,BE$7&lt;=FC154),IFERROR($G154/FD154,0),"")</x:f>
      </x:c>
      <x:c r="BF154" s="110" t="str">
        <x:f>IF(AND(BF$7&gt;=FB154,BF$7&lt;=FC154),IFERROR($G154/FD154,0),"")</x:f>
      </x:c>
      <x:c r="BG154" s="110" t="str">
        <x:f>IF(AND(BG$7&gt;=FB154,BG$7&lt;=FC154),IFERROR($G154/FD154,0),"")</x:f>
      </x:c>
      <x:c r="BH154" s="110" t="str">
        <x:f>IF(AND(BH$7&gt;=FB154,BH$7&lt;=FC154),IFERROR($G154/FD154,0),"")</x:f>
      </x:c>
      <x:c r="BI154" s="110" t="str">
        <x:f>IF(AND(BI$7&gt;=FB154,BI$7&lt;=FC154),IFERROR($G154/FD154,0),"")</x:f>
      </x:c>
      <x:c r="BJ154" s="110" t="str">
        <x:f>IF(AND(BJ$7&gt;=FB154,BJ$7&lt;=FC154),IFERROR($G154/FD154,0),"")</x:f>
      </x:c>
      <x:c r="BK154" s="110" t="str">
        <x:f>IF(AND(BK$7&gt;=FB154,BK$7&lt;=FC154),IFERROR($G154/FD154,0),"")</x:f>
      </x:c>
      <x:c r="BL154" s="110" t="str">
        <x:f>IF(AND(BL$7&gt;=FB154,BL$7&lt;=FC154),IFERROR($G154/FD154,0),"")</x:f>
      </x:c>
      <x:c r="BM154" s="110" t="str">
        <x:f>IF(AND(BM$7&gt;=FB154,BM$7&lt;=FC154),IFERROR($G154/FD154,0),"")</x:f>
      </x:c>
      <x:c r="BN154" s="110" t="str">
        <x:f>IF(AND(BN$7&gt;=FB154,BN$7&lt;=FC154),IFERROR($G154/FD154,0),"")</x:f>
      </x:c>
      <x:c r="BO154" s="110" t="str">
        <x:f>IF(AND(BO$7&gt;=FB154,BO$7&lt;=FC154),IFERROR($G154/FD154,0),"")</x:f>
      </x:c>
      <x:c r="BP154" s="110" t="str">
        <x:f>IF(AND(BP$7&gt;=FB154,BP$7&lt;=FC154),IFERROR($G154/FD154,0),"")</x:f>
      </x:c>
      <x:c r="BQ154" s="110" t="str">
        <x:f>IF(AND(BQ$7&gt;=FB154,BQ$7&lt;=FC154),IFERROR($G154/FD154,0),"")</x:f>
      </x:c>
      <x:c r="BR154" s="110" t="str">
        <x:f>IF(AND(BR$7&gt;=FB154,BR$7&lt;=FC154),IFERROR($G154/FD154,0),"")</x:f>
      </x:c>
      <x:c r="BS154" s="110" t="str">
        <x:f>IF(AND(BS$7&gt;=FB154,BS$7&lt;=FC154),IFERROR($G154/FD154,0),"")</x:f>
      </x:c>
      <x:c r="BT154" s="110" t="str">
        <x:f>IF(AND(BT$7&gt;=FB154,BT$7&lt;=FC154),IFERROR($G154/FD154,0),"")</x:f>
      </x:c>
      <x:c r="BU154" s="110" t="str">
        <x:f>IF(AND(BU$7&gt;=FB154,BU$7&lt;=FC154),IFERROR($G154/FD154,0),"")</x:f>
      </x:c>
      <x:c r="BV154" s="110" t="str">
        <x:f>IF(AND(BV$7&gt;=FB154,BV$7&lt;=FC154),IFERROR($G154/FD154,0),"")</x:f>
      </x:c>
      <x:c r="BW154" s="110" t="str">
        <x:f>IF(AND(BW$7&gt;=FB154,BW$7&lt;=FC154),IFERROR($G154/FD154,0),"")</x:f>
      </x:c>
      <x:c r="BX154" s="110" t="str">
        <x:f>IF(AND(BX$7&gt;=FB154,BX$7&lt;=FC154),IFERROR($G154/FD154,0),"")</x:f>
      </x:c>
      <x:c r="BY154" s="110" t="str">
        <x:f>IF(AND(BY$7&gt;=FB154,BY$7&lt;=FC154),IFERROR($G154/FD154,0),"")</x:f>
      </x:c>
      <x:c r="BZ154" s="110" t="str">
        <x:f>IF(AND(BZ$7&gt;=FB154,BZ$7&lt;=FC154),IFERROR($G154/FD154,0),"")</x:f>
      </x:c>
      <x:c r="CA154" s="110" t="str">
        <x:f>IF(AND(CA$7&gt;=FB154,CA$7&lt;=FC154),IFERROR($G154/FD154,0),"")</x:f>
      </x:c>
      <x:c r="CB154" s="110" t="str">
        <x:f>IF(AND(CB$7&gt;=FB154,CB$7&lt;=FC154),IFERROR($G154/FD154,0),"")</x:f>
      </x:c>
      <x:c r="CC154" s="110" t="str">
        <x:f>IF(AND(CC$7&gt;=FB154,CC$7&lt;=FC154),IFERROR($G154/FD154,0),"")</x:f>
      </x:c>
      <x:c r="CD154" s="110" t="str">
        <x:f>IF(AND(CD$7&gt;=FB154,CD$7&lt;=FC154),IFERROR($G154/FD154,0),"")</x:f>
      </x:c>
      <x:c r="CE154" s="110" t="str">
        <x:f>IF(AND(CE$7&gt;=FB154,CE$7&lt;=FC154),IFERROR($G154/FD154,0),"")</x:f>
      </x:c>
      <x:c r="CF154" s="110" t="str">
        <x:f>IF(AND(CF$7&gt;=FB154,CF$7&lt;=FC154),IFERROR($G154/FD154,0),"")</x:f>
      </x:c>
      <x:c r="CG154" s="110" t="str">
        <x:f>IF(AND(CG$7&gt;=FB154,CG$7&lt;=FC154),IFERROR($G154/FD154,0),"")</x:f>
      </x:c>
      <x:c r="CH154" s="110" t="str">
        <x:f>IF(AND(CH$7&gt;=FB154,CH$7&lt;=FC154),IFERROR($G154/FD154,0),"")</x:f>
      </x:c>
      <x:c r="CI154" s="110" t="str">
        <x:f>IF(AND(CI$7&gt;=FB154,CI$7&lt;=FC154),IFERROR($G154/FD154,0),"")</x:f>
      </x:c>
      <x:c r="CJ154" s="110" t="str">
        <x:f>IF(AND(CJ$7&gt;=FB154,CJ$7&lt;=FC154),IFERROR($G154/FD154,0),"")</x:f>
      </x:c>
      <x:c r="CK154" s="110" t="str">
        <x:f>IF(AND(CK$7&gt;=FB154,CK$7&lt;=FC154),IFERROR($G154/FD154,0),"")</x:f>
      </x:c>
      <x:c r="CL154" s="110" t="str">
        <x:f>IF(AND(CL$7&gt;=FB154,CL$7&lt;=FC154),IFERROR($G154/FD154,0),"")</x:f>
      </x:c>
      <x:c r="CM154" s="110" t="str">
        <x:f>IF(AND(CM$7&gt;=FB154,CM$7&lt;=FC154),IFERROR($G154/FD154,0),"")</x:f>
      </x:c>
      <x:c r="CN154" s="110" t="str">
        <x:f>IF(AND(CN$7&gt;=FB154,CN$7&lt;=FC154),IFERROR($G154/FD154,0),"")</x:f>
      </x:c>
      <x:c r="CO154" s="110" t="str">
        <x:f>IF(AND(CO$7&gt;=FB154,CO$7&lt;=FC154),IFERROR($G154/FD154,0),"")</x:f>
      </x:c>
      <x:c r="CP154" s="110" t="str">
        <x:f>IF(AND(CP$7&gt;=FB154,CP$7&lt;=FC154),IFERROR($G154/FD154,0),"")</x:f>
      </x:c>
      <x:c r="CQ154" s="110" t="str">
        <x:f>IF(AND(CQ$7&gt;=FB154,CQ$7&lt;=FC154),IFERROR($G154/FD154,0),"")</x:f>
      </x:c>
      <x:c r="CR154" s="110" t="str">
        <x:f>IF(AND(CR$7&gt;=FB154,CR$7&lt;=FC154),IFERROR($G154/FD154,0),"")</x:f>
      </x:c>
      <x:c r="CS154" s="110" t="str">
        <x:f>IF(AND(CS$7&gt;=FB154,CS$7&lt;=FC154),IFERROR($G154/FD154,0),"")</x:f>
      </x:c>
      <x:c r="CT154" s="110" t="str">
        <x:f>IF(AND(CT$7&gt;=FB154,CT$7&lt;=FC154),IFERROR($G154/FD154,0),"")</x:f>
      </x:c>
      <x:c r="CU154" s="110" t="str">
        <x:f>IF(AND(CU$7&gt;=FB154,CU$7&lt;=FC154),IFERROR($G154/FD154,0),"")</x:f>
      </x:c>
      <x:c r="CV154" s="110" t="str">
        <x:f>IF(AND(CV$7&gt;=FB154,CV$7&lt;=FC154),IFERROR($G154/FD154,0),"")</x:f>
      </x:c>
      <x:c r="CW154" s="110" t="str">
        <x:f>IF(AND(CW$7&gt;=FB154,CW$7&lt;=FC154),IFERROR($G154/FD154,0),"")</x:f>
      </x:c>
      <x:c r="CX154" s="110" t="str">
        <x:f>IF(AND(CX$7&gt;=FB154,CX$7&lt;=FC154),IFERROR($G154/FD154,0),"")</x:f>
      </x:c>
      <x:c r="CY154" s="110" t="str">
        <x:f>IF(AND(CY$7&gt;=FB154,CY$7&lt;=FC154),IFERROR($G154/FD154,0),"")</x:f>
      </x:c>
      <x:c r="CZ154" s="110" t="str">
        <x:f>IF(AND(CZ$7&gt;=FB154,CZ$7&lt;=FC154),IFERROR($G154/FD154,0),"")</x:f>
      </x:c>
      <x:c r="DA154" s="110" t="str">
        <x:f>IF(AND(DA$7&gt;=FB154,DA$7&lt;=FC154),IFERROR($G154/FD154,0),"")</x:f>
      </x:c>
      <x:c r="DB154" s="110" t="str">
        <x:f>IF(AND(DB$7&gt;=FB154,DB$7&lt;=FC154),IFERROR($G154/FD154,0),"")</x:f>
      </x:c>
      <x:c r="DC154" s="110" t="str">
        <x:f>IF(AND(DC$7&gt;=FB154,DC$7&lt;=FC154),IFERROR($G154/FD154,0),"")</x:f>
      </x:c>
      <x:c r="DD154" s="110" t="str">
        <x:f>IF(AND(DD$7&gt;=FB154,DD$7&lt;=FC154),IFERROR($G154/FD154,0),"")</x:f>
      </x:c>
      <x:c r="DE154" s="110" t="str">
        <x:f>IF(AND(DE$7&gt;=FB154,DE$7&lt;=FC154),IFERROR($G154/FD154,0),"")</x:f>
      </x:c>
      <x:c r="DF154" s="110" t="str">
        <x:f>IF(AND(DF$7&gt;=FB154,DF$7&lt;=FC154),IFERROR($G154/FD154,0),"")</x:f>
      </x:c>
      <x:c r="DG154" s="110" t="str">
        <x:f>IF(AND(DG$7&gt;=FB154,DG$7&lt;=FC154),IFERROR($G154/FD154,0),"")</x:f>
      </x:c>
      <x:c r="DH154" s="110" t="str">
        <x:f>IF(AND(DH$7&gt;=FB154,DH$7&lt;=FC154),IFERROR($G154/FD154,0),"")</x:f>
      </x:c>
      <x:c r="DI154" s="110" t="str">
        <x:f>IF(AND(DI$7&gt;=FB154,DI$7&lt;=FC154),IFERROR($G154/FD154,0),"")</x:f>
      </x:c>
      <x:c r="DJ154" s="110" t="str">
        <x:f>IF(AND(DJ$7&gt;=FB154,DJ$7&lt;=FC154),IFERROR($G154/FD154,0),"")</x:f>
      </x:c>
      <x:c r="DK154" s="110" t="str">
        <x:f>IF(AND(DK$7&gt;=FB154,DK$7&lt;=FC154),IFERROR($G154/FD154,0),"")</x:f>
      </x:c>
      <x:c r="DL154" s="110" t="str">
        <x:f>IF(AND(DL$7&gt;=FB154,DL$7&lt;=FC154),IFERROR($G154/FD154,0),"")</x:f>
      </x:c>
      <x:c r="DM154" s="110" t="str">
        <x:f>IF(AND(DM$7&gt;=FB154,DM$7&lt;=FC154),IFERROR($G154/FD154,0),"")</x:f>
      </x:c>
      <x:c r="DN154" s="110" t="str">
        <x:f>IF(AND(DN$7&gt;=FB154,DN$7&lt;=FC154),IFERROR($G154/FD154,0),"")</x:f>
      </x:c>
      <x:c r="DO154" s="110" t="str">
        <x:f>IF(AND(DO$7&gt;=FB154,DO$7&lt;=FC154),IFERROR($G154/FD154,0),"")</x:f>
      </x:c>
      <x:c r="DP154" s="110" t="str">
        <x:f>IF(AND(DP$7&gt;=FB154,DP$7&lt;=FC154),IFERROR($G154/FD154,0),"")</x:f>
      </x:c>
      <x:c r="DQ154" s="110" t="str">
        <x:f>IF(AND(DQ$7&gt;=FB154,DQ$7&lt;=FC154),IFERROR($G154/FD154,0),"")</x:f>
      </x:c>
      <x:c r="DR154" s="110" t="str">
        <x:f>IF(AND(DR$7&gt;=FB154,DR$7&lt;=FC154),IFERROR($G154/FD154,0),"")</x:f>
      </x:c>
      <x:c r="DS154" s="110" t="str">
        <x:f>IF(AND(DS$7&gt;=FB154,DS$7&lt;=FC154),IFERROR($G154/FD154,0),"")</x:f>
      </x:c>
      <x:c r="DT154" s="110" t="str">
        <x:f>IF(AND(DT$7&gt;=FB154,DT$7&lt;=FC154),IFERROR($G154/FD154,0),"")</x:f>
      </x:c>
      <x:c r="DU154" s="110" t="str">
        <x:f>IF(AND(DU$7&gt;=FB154,DU$7&lt;=FC154),IFERROR($G154/FD154,0),"")</x:f>
      </x:c>
      <x:c r="DV154" s="110" t="str">
        <x:f>IF(AND(DV$7&gt;=FB154,DV$7&lt;=FC154),IFERROR($G154/FD154,0),"")</x:f>
      </x:c>
      <x:c r="DW154" s="110" t="str">
        <x:f>IF(AND(DW$7&gt;=FB154,DW$7&lt;=FC154),IFERROR($G154/FD154,0),"")</x:f>
      </x:c>
      <x:c r="DX154" s="110" t="str">
        <x:f>IF(AND(DX$7&gt;=FB154,DX$7&lt;=FC154),IFERROR($G154/FD154,0),"")</x:f>
      </x:c>
      <x:c r="DY154" s="110" t="str">
        <x:f>IF(AND(DY$7&gt;=FB154,DY$7&lt;=FC154),IFERROR($G154/FD154,0),"")</x:f>
      </x:c>
      <x:c r="DZ154" s="110" t="str">
        <x:f>IF(AND(DZ$7&gt;=FB154,DZ$7&lt;=FC154),IFERROR($G154/FD154,0),"")</x:f>
      </x:c>
      <x:c r="EA154" s="110" t="str">
        <x:f>IF(AND(EA$7&gt;=FB154,EA$7&lt;=FC154),IFERROR($G154/FD154,0),"")</x:f>
      </x:c>
      <x:c r="EB154" s="110" t="str">
        <x:f>IF(AND(EB$7&gt;=FB154,EB$7&lt;=FC154),IFERROR($G154/FD154,0),"")</x:f>
      </x:c>
      <x:c r="EC154" s="110" t="str">
        <x:f>IF(AND(EC$7&gt;=FB154,EC$7&lt;=FC154),IFERROR($G154/FD154,0),"")</x:f>
      </x:c>
      <x:c r="ED154" s="110" t="str">
        <x:f>IF(AND(ED$7&gt;=FB154,ED$7&lt;=FC154),IFERROR($G154/FD154,0),"")</x:f>
      </x:c>
      <x:c r="EE154" s="110" t="str">
        <x:f>IF(AND(EE$7&gt;=FB154,EE$7&lt;=FC154),IFERROR($G154/FD154,0),"")</x:f>
      </x:c>
      <x:c r="EF154" s="110" t="str">
        <x:f>IF(AND(EF$7&gt;=FB154,EF$7&lt;=FC154),IFERROR($G154/FD154,0),"")</x:f>
      </x:c>
      <x:c r="EG154" s="110" t="str">
        <x:f>IF(AND(EG$7&gt;=FB154,EG$7&lt;=FC154),IFERROR($G154/FD154,0),"")</x:f>
      </x:c>
      <x:c r="EH154" s="110" t="str">
        <x:f>IF(AND(EH$7&gt;=FB154,EH$7&lt;=FC154),IFERROR($G154/FD154,0),"")</x:f>
      </x:c>
      <x:c r="EI154" s="110" t="str">
        <x:f>IF(AND(EI$7&gt;=FB154,EI$7&lt;=FC154),IFERROR($G154/FD154,0),"")</x:f>
      </x:c>
      <x:c r="EJ154" s="110" t="str">
        <x:f>IF(AND(EJ$7&gt;=FB154,EJ$7&lt;=FC154),IFERROR($G154/FD154,0),"")</x:f>
      </x:c>
      <x:c r="EK154" s="110" t="str">
        <x:f>IF(AND(EK$7&gt;=FB154,EK$7&lt;=FC154),IFERROR($G154/FD154,0),"")</x:f>
      </x:c>
      <x:c r="EL154" s="110" t="str">
        <x:f>IF(AND(EL$7&gt;=FB154,EL$7&lt;=FC154),IFERROR($G154/FD154,0),"")</x:f>
      </x:c>
      <x:c r="EM154" s="110" t="str">
        <x:f>IF(AND(EM$7&gt;=FB154,EM$7&lt;=FC154),IFERROR($G154/FD154,0),"")</x:f>
      </x:c>
      <x:c r="EN154" s="110" t="str">
        <x:f>IF(AND(EN$7&gt;=FB154,EN$7&lt;=FC154),IFERROR($G154/FD154,0),"")</x:f>
      </x:c>
      <x:c r="EO154" s="110" t="str">
        <x:f>IF(AND(EO$7&gt;=FB154,EO$7&lt;=FC154),IFERROR($G154/FD154,0),"")</x:f>
      </x:c>
      <x:c r="EP154" s="110" t="str">
        <x:f>IF(AND(EP$7&gt;=FB154,EP$7&lt;=FC154),IFERROR($G154/FD154,0),"")</x:f>
      </x:c>
      <x:c r="EQ154" s="110" t="str">
        <x:f>IF(AND(EQ$7&gt;=FB154,EQ$7&lt;=FC154),IFERROR($G154/FD154,0),"")</x:f>
      </x:c>
      <x:c r="ER154" s="110" t="str">
        <x:f>IF(AND(ER$7&gt;=FB154,ER$7&lt;=FC154),IFERROR($G154/FD154,0),"")</x:f>
      </x:c>
      <x:c r="ES154" s="110" t="str">
        <x:f>IF(AND(ES$7&gt;=FB154,ES$7&lt;=FC154),IFERROR($G154/FD154,0),"")</x:f>
      </x:c>
      <x:c r="ET154" s="110" t="str">
        <x:f>IF(AND(ET$7&gt;=FB154,ET$7&lt;=FC154),IFERROR($G154/FD154,0),"")</x:f>
      </x:c>
      <x:c r="EU154" s="110" t="n">
        <x:f>IF(AND(EU$7&gt;=FB154,EU$7&lt;=FC154),IFERROR($G154/FD154,0),"")</x:f>
        <x:v>142878.21428571426</x:v>
      </x:c>
      <x:c r="EV154" s="110" t="n">
        <x:f>IF(AND(EV$7&gt;=FB154,EV$7&lt;=FC154),IFERROR($G154/FD154,0),"")</x:f>
        <x:v>142878.21428571426</x:v>
      </x:c>
      <x:c r="EW154" s="110" t="n">
        <x:f>IF(AND(EW$7&gt;=FB154,EW$7&lt;=FC154),IFERROR($G154/FD154,0),"")</x:f>
        <x:v>142878.21428571426</x:v>
      </x:c>
      <x:c r="EX154" s="110" t="n">
        <x:f>IF(AND(EX$7&gt;=FB154,EX$7&lt;=FC154),IFERROR($G154/FD154,0),"")</x:f>
        <x:v>142878.21428571426</x:v>
      </x:c>
      <x:c r="EY154" s="110" t="n">
        <x:f>IF(AND(EY$7&gt;=FB154,EY$7&lt;=FC154),IFERROR($G154/FD154,0),"")</x:f>
        <x:v>142878.21428571426</x:v>
      </x:c>
      <x:c r="EZ154" s="110" t="n">
        <x:f>IF(AND(EZ$7&gt;=FB154,EZ$7&lt;=FC154),IFERROR($G154/FD154,0),"")</x:f>
        <x:v>142878.21428571426</x:v>
      </x:c>
      <x:c r="FA154" s="110" t="n">
        <x:f>IF(AND(FA$7&gt;=FB154,FA$7&lt;=FC154),IFERROR($G154/FD154,0),"")</x:f>
        <x:v>142878.21428571426</x:v>
      </x:c>
      <x:c r="FB154" t="n">
        <x:f>'07_Presupuesto'!J145-'14_Parametros'!$B$5+1</x:f>
        <x:v>144</x:v>
      </x:c>
      <x:c r="FC154" t="n">
        <x:f>'07_Presupuesto'!K145-'14_Parametros'!$B$5+1</x:f>
        <x:v>150</x:v>
      </x:c>
      <x:c r="FD154" t="n">
        <x:f>FC154-FB154+1</x:f>
        <x:v>7</x:v>
      </x:c>
    </x:row>
    <x:row r="155">
      <x:c r="J155" t="str">
        <x:f t="shared" si="754"/>
      </x:c>
    </x:row>
    <x:row r="156">
      <x:c r="B156" s="107" t="s">
        <x:v>387</x:v>
      </x:c>
      <x:c r="C156" s="107" t="s">
        <x:v>388</x:v>
      </x:c>
      <x:c r="D156" s="107"/>
      <x:c r="E156" s="107"/>
      <x:c r="F156" s="107"/>
      <x:c r="G156" s="113" t="n">
        <x:f t="shared" ref="G156:AL156" si="907">SUM(G9:G154)</x:f>
        <x:v>108230640</x:v>
      </x:c>
      <x:c r="H156" s="113">
        <x:f t="shared" si="907"/>
        <x:v>1757483.7499999998</x:v>
      </x:c>
      <x:c r="I156" s="113">
        <x:f t="shared" si="907"/>
        <x:v>1757483.7499999998</x:v>
      </x:c>
      <x:c r="J156" s="113">
        <x:f t="shared" si="907"/>
        <x:v>1757483.7499999998</x:v>
      </x:c>
      <x:c r="K156" s="113">
        <x:f t="shared" si="907"/>
        <x:v>1757483.7499999998</x:v>
      </x:c>
      <x:c r="L156" s="113">
        <x:f t="shared" si="907"/>
        <x:v>1757483.7499999998</x:v>
      </x:c>
      <x:c r="M156" s="113">
        <x:f t="shared" si="907"/>
        <x:v>1757483.7499999998</x:v>
      </x:c>
      <x:c r="N156" s="113">
        <x:f t="shared" si="907"/>
        <x:v>233367.74999999994</x:v>
      </x:c>
      <x:c r="O156" s="113">
        <x:f t="shared" si="907"/>
        <x:v>233367.74999999994</x:v>
      </x:c>
      <x:c r="P156" s="113">
        <x:f t="shared" si="907"/>
        <x:v>233367.74999999994</x:v>
      </x:c>
      <x:c r="Q156" s="113">
        <x:f t="shared" si="907"/>
        <x:v>233367.74999999994</x:v>
      </x:c>
      <x:c r="R156" s="113">
        <x:f t="shared" si="907"/>
        <x:v>233367.74999999994</x:v>
      </x:c>
      <x:c r="S156" s="113">
        <x:f t="shared" si="907"/>
        <x:v>71590.909090909074</x:v>
      </x:c>
      <x:c r="T156" s="113">
        <x:f t="shared" si="907"/>
        <x:v>71590.909090909074</x:v>
      </x:c>
      <x:c r="U156" s="113">
        <x:f t="shared" si="907"/>
        <x:v>71590.909090909074</x:v>
      </x:c>
      <x:c r="V156" s="113">
        <x:f t="shared" si="907"/>
        <x:v>71590.909090909074</x:v>
      </x:c>
      <x:c r="W156" s="113">
        <x:f t="shared" si="907"/>
        <x:v>71590.909090909074</x:v>
      </x:c>
      <x:c r="X156" s="113">
        <x:f t="shared" si="907"/>
        <x:v>71590.909090909074</x:v>
      </x:c>
      <x:c r="Y156" s="113">
        <x:f t="shared" si="907"/>
        <x:v>71590.909090909074</x:v>
      </x:c>
      <x:c r="Z156" s="113">
        <x:f t="shared" si="907"/>
        <x:v>71590.909090909074</x:v>
      </x:c>
      <x:c r="AA156" s="113">
        <x:f t="shared" si="907"/>
        <x:v>71590.909090909074</x:v>
      </x:c>
      <x:c r="AB156" s="113">
        <x:f t="shared" si="907"/>
        <x:v>71590.909090909074</x:v>
      </x:c>
      <x:c r="AC156" s="113">
        <x:f t="shared" si="907"/>
        <x:v>71590.909090909074</x:v>
      </x:c>
      <x:c r="AD156" s="113">
        <x:f t="shared" si="907"/>
        <x:v>303831.11111111101</x:v>
      </x:c>
      <x:c r="AE156" s="113">
        <x:f t="shared" si="907"/>
        <x:v>303831.11111111101</x:v>
      </x:c>
      <x:c r="AF156" s="113">
        <x:f t="shared" si="907"/>
        <x:v>303831.11111111101</x:v>
      </x:c>
      <x:c r="AG156" s="113">
        <x:f t="shared" si="907"/>
        <x:v>303831.11111111101</x:v>
      </x:c>
      <x:c r="AH156" s="113">
        <x:f t="shared" si="907"/>
        <x:v>303831.11111111101</x:v>
      </x:c>
      <x:c r="AI156" s="113">
        <x:f t="shared" si="907"/>
        <x:v>303831.11111111101</x:v>
      </x:c>
      <x:c r="AJ156" s="113">
        <x:f t="shared" si="907"/>
        <x:v>303831.11111111101</x:v>
      </x:c>
      <x:c r="AK156" s="113">
        <x:f t="shared" si="907"/>
        <x:v>303831.11111111101</x:v>
      </x:c>
      <x:c r="AL156" s="113">
        <x:f t="shared" si="907"/>
        <x:v>303831.11111111101</x:v>
      </x:c>
      <x:c r="AM156" s="113" t="n">
        <x:f t="shared" ref="AM156:BR156" si="908">SUM(AM9:AM154)</x:f>
        <x:v>396229.375</x:v>
      </x:c>
      <x:c r="AN156" s="113">
        <x:f t="shared" si="908"/>
        <x:v>396229.375</x:v>
      </x:c>
      <x:c r="AO156" s="113">
        <x:f t="shared" si="908"/>
        <x:v>396229.375</x:v>
      </x:c>
      <x:c r="AP156" s="113">
        <x:f t="shared" si="908"/>
        <x:v>396229.375</x:v>
      </x:c>
      <x:c r="AQ156" s="113">
        <x:f t="shared" si="908"/>
        <x:v>396229.375</x:v>
      </x:c>
      <x:c r="AR156" s="113">
        <x:f t="shared" si="908"/>
        <x:v>586988.99038461549</x:v>
      </x:c>
      <x:c r="AS156" s="113">
        <x:f t="shared" si="908"/>
        <x:v>586988.99038461549</x:v>
      </x:c>
      <x:c r="AT156" s="113">
        <x:f t="shared" si="908"/>
        <x:v>586988.99038461549</x:v>
      </x:c>
      <x:c r="AU156" s="113">
        <x:f t="shared" si="908"/>
        <x:v>586988.99038461549</x:v>
      </x:c>
      <x:c r="AV156" s="113">
        <x:f t="shared" si="908"/>
        <x:v>586988.99038461549</x:v>
      </x:c>
      <x:c r="AW156" s="113">
        <x:f t="shared" si="908"/>
        <x:v>586988.99038461549</x:v>
      </x:c>
      <x:c r="AX156" s="113">
        <x:f t="shared" si="908"/>
        <x:v>586988.99038461549</x:v>
      </x:c>
      <x:c r="AY156" s="113">
        <x:f t="shared" si="908"/>
        <x:v>586988.99038461549</x:v>
      </x:c>
      <x:c r="AZ156" s="113">
        <x:f t="shared" si="908"/>
        <x:v>586988.99038461549</x:v>
      </x:c>
      <x:c r="BA156" s="113">
        <x:f t="shared" si="908"/>
        <x:v>302884.61538461538</x:v>
      </x:c>
      <x:c r="BB156" s="113">
        <x:f t="shared" si="908"/>
        <x:v>302884.61538461538</x:v>
      </x:c>
      <x:c r="BC156" s="113">
        <x:f t="shared" si="908"/>
        <x:v>302884.61538461538</x:v>
      </x:c>
      <x:c r="BD156" s="113">
        <x:f t="shared" si="908"/>
        <x:v>302884.61538461538</x:v>
      </x:c>
      <x:c r="BE156" s="113">
        <x:f t="shared" si="908"/>
        <x:v>1817891.8055555555</x:v>
      </x:c>
      <x:c r="BF156" s="113">
        <x:f t="shared" si="908"/>
        <x:v>1817891.8055555555</x:v>
      </x:c>
      <x:c r="BG156" s="113">
        <x:f t="shared" si="908"/>
        <x:v>1817891.8055555555</x:v>
      </x:c>
      <x:c r="BH156" s="113">
        <x:f t="shared" si="908"/>
        <x:v>1817891.8055555555</x:v>
      </x:c>
      <x:c r="BI156" s="113">
        <x:f t="shared" si="908"/>
        <x:v>1817891.8055555555</x:v>
      </x:c>
      <x:c r="BJ156" s="113">
        <x:f t="shared" si="908"/>
        <x:v>1817891.8055555555</x:v>
      </x:c>
      <x:c r="BK156" s="113">
        <x:f t="shared" si="908"/>
        <x:v>1817891.8055555555</x:v>
      </x:c>
      <x:c r="BL156" s="113">
        <x:f t="shared" si="908"/>
        <x:v>1817891.8055555555</x:v>
      </x:c>
      <x:c r="BM156" s="113">
        <x:f t="shared" si="908"/>
        <x:v>1817891.8055555555</x:v>
      </x:c>
      <x:c r="BN156" s="113">
        <x:f t="shared" si="908"/>
        <x:v>1817891.8055555555</x:v>
      </x:c>
      <x:c r="BO156" s="113">
        <x:f t="shared" si="908"/>
        <x:v>1817891.8055555555</x:v>
      </x:c>
      <x:c r="BP156" s="113">
        <x:f t="shared" si="908"/>
        <x:v>1817891.8055555555</x:v>
      </x:c>
      <x:c r="BQ156" s="113">
        <x:f t="shared" si="908"/>
        <x:v>1214851.8055555555</x:v>
      </x:c>
      <x:c r="BR156" s="113">
        <x:f t="shared" si="908"/>
        <x:v>1214851.8055555555</x:v>
      </x:c>
      <x:c r="BS156" s="113" t="n">
        <x:f t="shared" ref="BS156:CX156" si="909">SUM(BS9:BS154)</x:f>
        <x:v>1214851.8055555555</x:v>
      </x:c>
      <x:c r="BT156" s="113">
        <x:f t="shared" si="909"/>
        <x:v>1214851.8055555555</x:v>
      </x:c>
      <x:c r="BU156" s="113">
        <x:f t="shared" si="909"/>
        <x:v>1214851.8055555555</x:v>
      </x:c>
      <x:c r="BV156" s="113">
        <x:f t="shared" si="909"/>
        <x:v>1214851.8055555555</x:v>
      </x:c>
      <x:c r="BW156" s="113">
        <x:f t="shared" si="909"/>
        <x:v>491625.625</x:v>
      </x:c>
      <x:c r="BX156" s="113">
        <x:f t="shared" si="909"/>
        <x:v>491625.625</x:v>
      </x:c>
      <x:c r="BY156" s="113">
        <x:f t="shared" si="909"/>
        <x:v>733744.27083333326</x:v>
      </x:c>
      <x:c r="BZ156" s="113">
        <x:f t="shared" si="909"/>
        <x:v>733744.27083333326</x:v>
      </x:c>
      <x:c r="CA156" s="113">
        <x:f t="shared" si="909"/>
        <x:v>733744.27083333326</x:v>
      </x:c>
      <x:c r="CB156" s="113">
        <x:f t="shared" si="909"/>
        <x:v>733744.27083333326</x:v>
      </x:c>
      <x:c r="CC156" s="113">
        <x:f t="shared" si="909"/>
        <x:v>733744.27083333326</x:v>
      </x:c>
      <x:c r="CD156" s="113">
        <x:f t="shared" si="909"/>
        <x:v>733744.27083333326</x:v>
      </x:c>
      <x:c r="CE156" s="113">
        <x:f t="shared" si="909"/>
        <x:v>733744.27083333326</x:v>
      </x:c>
      <x:c r="CF156" s="113">
        <x:f t="shared" si="909"/>
        <x:v>733744.27083333326</x:v>
      </x:c>
      <x:c r="CG156" s="113">
        <x:f t="shared" si="909"/>
        <x:v>733744.27083333326</x:v>
      </x:c>
      <x:c r="CH156" s="113">
        <x:f t="shared" si="909"/>
        <x:v>733744.27083333326</x:v>
      </x:c>
      <x:c r="CI156" s="113">
        <x:f t="shared" si="909"/>
        <x:v>666196.14583333326</x:v>
      </x:c>
      <x:c r="CJ156" s="113">
        <x:f t="shared" si="909"/>
        <x:v>666196.14583333326</x:v>
      </x:c>
      <x:c r="CK156" s="113">
        <x:f t="shared" si="909"/>
        <x:v>1920231.0267857146</x:v>
      </x:c>
      <x:c r="CL156" s="113">
        <x:f t="shared" si="909"/>
        <x:v>1920231.0267857146</x:v>
      </x:c>
      <x:c r="CM156" s="113">
        <x:f t="shared" si="909"/>
        <x:v>1920231.0267857146</x:v>
      </x:c>
      <x:c r="CN156" s="113">
        <x:f t="shared" si="909"/>
        <x:v>1920231.0267857146</x:v>
      </x:c>
      <x:c r="CO156" s="113">
        <x:f t="shared" si="909"/>
        <x:v>1920231.0267857146</x:v>
      </x:c>
      <x:c r="CP156" s="113">
        <x:f t="shared" si="909"/>
        <x:v>1920231.0267857146</x:v>
      </x:c>
      <x:c r="CQ156" s="113">
        <x:f t="shared" si="909"/>
        <x:v>1663199.7767857146</x:v>
      </x:c>
      <x:c r="CR156" s="113">
        <x:f t="shared" si="909"/>
        <x:v>1663199.7767857146</x:v>
      </x:c>
      <x:c r="CS156" s="113">
        <x:f t="shared" si="909"/>
        <x:v>1663199.7767857146</x:v>
      </x:c>
      <x:c r="CT156" s="113">
        <x:f t="shared" si="909"/>
        <x:v>1663199.7767857146</x:v>
      </x:c>
      <x:c r="CU156" s="113">
        <x:f t="shared" si="909"/>
        <x:v>1663199.7767857146</x:v>
      </x:c>
      <x:c r="CV156" s="113">
        <x:f t="shared" si="909"/>
        <x:v>1663199.7767857146</x:v>
      </x:c>
      <x:c r="CW156" s="113">
        <x:f t="shared" si="909"/>
        <x:v>1663199.7767857146</x:v>
      </x:c>
      <x:c r="CX156" s="113">
        <x:f t="shared" si="909"/>
        <x:v>1663199.7767857146</x:v>
      </x:c>
      <x:c r="CY156" s="113" t="n">
        <x:f t="shared" ref="CY156:ED156" si="910">SUM(CY9:CY154)</x:f>
        <x:v>1521070.3125</x:v>
      </x:c>
      <x:c r="CZ156" s="113">
        <x:f t="shared" si="910"/>
        <x:v>1521070.3125</x:v>
      </x:c>
      <x:c r="DA156" s="113">
        <x:f t="shared" si="910"/>
        <x:v>288468.74999999994</x:v>
      </x:c>
      <x:c r="DB156" s="113">
        <x:f t="shared" si="910"/>
        <x:v>288468.74999999994</x:v>
      </x:c>
      <x:c r="DC156" s="113">
        <x:f t="shared" si="910"/>
        <x:v>288468.74999999994</x:v>
      </x:c>
      <x:c r="DD156" s="113">
        <x:f t="shared" si="910"/>
        <x:v>288468.74999999994</x:v>
      </x:c>
      <x:c r="DE156" s="113">
        <x:f t="shared" si="910"/>
        <x:v>288468.74999999994</x:v>
      </x:c>
      <x:c r="DF156" s="113">
        <x:f t="shared" si="910"/>
        <x:v>288468.74999999994</x:v>
      </x:c>
      <x:c r="DG156" s="113">
        <x:f t="shared" si="910"/>
        <x:v>288468.74999999994</x:v>
      </x:c>
      <x:c r="DH156" s="113">
        <x:f t="shared" si="910"/>
        <x:v>288468.74999999994</x:v>
      </x:c>
      <x:c r="DI156" s="113">
        <x:f t="shared" si="910"/>
        <x:v>288468.74999999994</x:v>
      </x:c>
      <x:c r="DJ156" s="113">
        <x:f t="shared" si="910"/>
        <x:v>288468.74999999994</x:v>
      </x:c>
      <x:c r="DK156" s="113">
        <x:f t="shared" si="910"/>
        <x:v>288468.74999999994</x:v>
      </x:c>
      <x:c r="DL156" s="113">
        <x:f t="shared" si="910"/>
        <x:v>288468.74999999994</x:v>
      </x:c>
      <x:c r="DM156" s="113">
        <x:f t="shared" si="910"/>
        <x:v>288468.74999999994</x:v>
      </x:c>
      <x:c r="DN156" s="113">
        <x:f t="shared" si="910"/>
        <x:v>288468.74999999994</x:v>
      </x:c>
      <x:c r="DO156" s="113">
        <x:f t="shared" si="910"/>
        <x:v>830914.47916666663</x:v>
      </x:c>
      <x:c r="DP156" s="113">
        <x:f t="shared" si="910"/>
        <x:v>830914.47916666663</x:v>
      </x:c>
      <x:c r="DQ156" s="113">
        <x:f t="shared" si="910"/>
        <x:v>830914.47916666663</x:v>
      </x:c>
      <x:c r="DR156" s="113">
        <x:f t="shared" si="910"/>
        <x:v>830914.47916666663</x:v>
      </x:c>
      <x:c r="DS156" s="113">
        <x:f t="shared" si="910"/>
        <x:v>830914.47916666663</x:v>
      </x:c>
      <x:c r="DT156" s="113">
        <x:f t="shared" si="910"/>
        <x:v>830914.47916666663</x:v>
      </x:c>
      <x:c r="DU156" s="113">
        <x:f t="shared" si="910"/>
        <x:v>830914.47916666663</x:v>
      </x:c>
      <x:c r="DV156" s="113">
        <x:f t="shared" si="910"/>
        <x:v>830914.47916666663</x:v>
      </x:c>
      <x:c r="DW156" s="113">
        <x:f t="shared" si="910"/>
        <x:v>830914.47916666663</x:v>
      </x:c>
      <x:c r="DX156" s="113">
        <x:f t="shared" si="910"/>
        <x:v>830914.47916666663</x:v>
      </x:c>
      <x:c r="DY156" s="113">
        <x:f t="shared" si="910"/>
        <x:v>263664.47916666663</x:v>
      </x:c>
      <x:c r="DZ156" s="113">
        <x:f t="shared" si="910"/>
        <x:v>263664.47916666663</x:v>
      </x:c>
      <x:c r="EA156" s="113">
        <x:f t="shared" si="910"/>
        <x:v>147031.25</x:v>
      </x:c>
      <x:c r="EB156" s="113">
        <x:f t="shared" si="910"/>
        <x:v>147031.25</x:v>
      </x:c>
      <x:c r="EC156" s="113">
        <x:f t="shared" si="910"/>
        <x:v>147031.25</x:v>
      </x:c>
      <x:c r="ED156" s="113">
        <x:f t="shared" si="910"/>
        <x:v>147031.25</x:v>
      </x:c>
      <x:c r="EE156" s="113" t="n">
        <x:f t="shared" ref="EE156:FA156" si="911">SUM(EE9:EE154)</x:f>
        <x:v>147031.25</x:v>
      </x:c>
      <x:c r="EF156" s="113">
        <x:f t="shared" si="911"/>
        <x:v>147031.25</x:v>
      </x:c>
      <x:c r="EG156" s="113">
        <x:f t="shared" si="911"/>
        <x:v>147031.25</x:v>
      </x:c>
      <x:c r="EH156" s="113">
        <x:f t="shared" si="911"/>
        <x:v>147031.25</x:v>
      </x:c>
      <x:c r="EI156" s="113">
        <x:f t="shared" si="911"/>
        <x:v>147031.25</x:v>
      </x:c>
      <x:c r="EJ156" s="113">
        <x:f t="shared" si="911"/>
        <x:v>147031.25</x:v>
      </x:c>
      <x:c r="EK156" s="113">
        <x:f t="shared" si="911"/>
        <x:v>147031.25</x:v>
      </x:c>
      <x:c r="EL156" s="113">
        <x:f t="shared" si="911"/>
        <x:v>147031.25</x:v>
      </x:c>
      <x:c r="EM156" s="113">
        <x:f t="shared" si="911"/>
        <x:v>147031.25</x:v>
      </x:c>
      <x:c r="EN156" s="113">
        <x:f t="shared" si="911"/>
        <x:v>147031.25</x:v>
      </x:c>
      <x:c r="EO156" s="113">
        <x:f t="shared" si="911"/>
        <x:v>147031.25</x:v>
      </x:c>
      <x:c r="EP156" s="113">
        <x:f t="shared" si="911"/>
        <x:v>147031.25</x:v>
      </x:c>
      <x:c r="EQ156" s="113">
        <x:f t="shared" si="911"/>
        <x:v>147031.25</x:v>
      </x:c>
      <x:c r="ER156" s="113">
        <x:f t="shared" si="911"/>
        <x:v>147031.25</x:v>
      </x:c>
      <x:c r="ES156" s="113">
        <x:f t="shared" si="911"/>
        <x:v>147031.25</x:v>
      </x:c>
      <x:c r="ET156" s="113">
        <x:f t="shared" si="911"/>
        <x:v>147031.25</x:v>
      </x:c>
      <x:c r="EU156" s="113">
        <x:f t="shared" si="911"/>
        <x:v>297092.49999999994</x:v>
      </x:c>
      <x:c r="EV156" s="113">
        <x:f t="shared" si="911"/>
        <x:v>297092.49999999994</x:v>
      </x:c>
      <x:c r="EW156" s="113">
        <x:f t="shared" si="911"/>
        <x:v>297092.49999999994</x:v>
      </x:c>
      <x:c r="EX156" s="113">
        <x:f t="shared" si="911"/>
        <x:v>297092.49999999994</x:v>
      </x:c>
      <x:c r="EY156" s="113">
        <x:f t="shared" si="911"/>
        <x:v>297092.49999999994</x:v>
      </x:c>
      <x:c r="EZ156" s="113">
        <x:f t="shared" si="911"/>
        <x:v>297092.49999999994</x:v>
      </x:c>
      <x:c r="FA156" s="113">
        <x:f t="shared" si="911"/>
        <x:v>297092.49999999994</x:v>
      </x:c>
    </x:row>
    <x:row r="157">
      <x:c r="B157" s="107"/>
      <x:c r="C157" s="107" t="s">
        <x:v>389</x:v>
      </x:c>
      <x:c r="D157" s="107"/>
      <x:c r="E157" s="107"/>
      <x:c r="F157" s="107"/>
      <x:c r="G157" s="107"/>
      <x:c r="H157" s="113" t="n">
        <x:f>H156</x:f>
        <x:v>1757483.7499999998</x:v>
      </x:c>
      <x:c r="I157" s="113" t="n">
        <x:f t="shared" ref="I157:AN157" si="912">H157+I156</x:f>
        <x:v>3514967.4999999995</x:v>
      </x:c>
      <x:c r="J157" s="113">
        <x:f t="shared" si="912"/>
        <x:v>5272451.2499999991</x:v>
      </x:c>
      <x:c r="K157" s="113">
        <x:f t="shared" si="912"/>
        <x:v>7029934.9999999991</x:v>
      </x:c>
      <x:c r="L157" s="113">
        <x:f t="shared" si="912"/>
        <x:v>8787418.7499999981</x:v>
      </x:c>
      <x:c r="M157" s="113">
        <x:f t="shared" si="912"/>
        <x:v>10544902.499999998</x:v>
      </x:c>
      <x:c r="N157" s="113">
        <x:f t="shared" si="912"/>
        <x:v>10778270.249999998</x:v>
      </x:c>
      <x:c r="O157" s="113">
        <x:f t="shared" si="912"/>
        <x:v>11011637.999999998</x:v>
      </x:c>
      <x:c r="P157" s="113">
        <x:f t="shared" si="912"/>
        <x:v>11245005.749999998</x:v>
      </x:c>
      <x:c r="Q157" s="113">
        <x:f t="shared" si="912"/>
        <x:v>11478373.499999998</x:v>
      </x:c>
      <x:c r="R157" s="113">
        <x:f t="shared" si="912"/>
        <x:v>11711741.249999998</x:v>
      </x:c>
      <x:c r="S157" s="113">
        <x:f t="shared" si="912"/>
        <x:v>11783332.159090906</x:v>
      </x:c>
      <x:c r="T157" s="113">
        <x:f t="shared" si="912"/>
        <x:v>11854923.068181815</x:v>
      </x:c>
      <x:c r="U157" s="113">
        <x:f t="shared" si="912"/>
        <x:v>11926513.977272723</x:v>
      </x:c>
      <x:c r="V157" s="113">
        <x:f t="shared" si="912"/>
        <x:v>11998104.886363631</x:v>
      </x:c>
      <x:c r="W157" s="113">
        <x:f t="shared" si="912"/>
        <x:v>12069695.795454539</x:v>
      </x:c>
      <x:c r="X157" s="113">
        <x:f t="shared" si="912"/>
        <x:v>12141286.704545448</x:v>
      </x:c>
      <x:c r="Y157" s="113">
        <x:f t="shared" si="912"/>
        <x:v>12212877.613636356</x:v>
      </x:c>
      <x:c r="Z157" s="113">
        <x:f t="shared" si="912"/>
        <x:v>12284468.522727264</x:v>
      </x:c>
      <x:c r="AA157" s="113">
        <x:f t="shared" si="912"/>
        <x:v>12356059.431818172</x:v>
      </x:c>
      <x:c r="AB157" s="113">
        <x:f t="shared" si="912"/>
        <x:v>12427650.340909081</x:v>
      </x:c>
      <x:c r="AC157" s="113">
        <x:f t="shared" si="912"/>
        <x:v>12499241.249999989</x:v>
      </x:c>
      <x:c r="AD157" s="113">
        <x:f t="shared" si="912"/>
        <x:v>12803072.361111101</x:v>
      </x:c>
      <x:c r="AE157" s="113">
        <x:f t="shared" si="912"/>
        <x:v>13106903.472222213</x:v>
      </x:c>
      <x:c r="AF157" s="113">
        <x:f t="shared" si="912"/>
        <x:v>13410734.583333325</x:v>
      </x:c>
      <x:c r="AG157" s="113">
        <x:f t="shared" si="912"/>
        <x:v>13714565.694444437</x:v>
      </x:c>
      <x:c r="AH157" s="113">
        <x:f t="shared" si="912"/>
        <x:v>14018396.805555549</x:v>
      </x:c>
      <x:c r="AI157" s="113">
        <x:f t="shared" si="912"/>
        <x:v>14322227.91666666</x:v>
      </x:c>
      <x:c r="AJ157" s="113">
        <x:f t="shared" si="912"/>
        <x:v>14626059.027777772</x:v>
      </x:c>
      <x:c r="AK157" s="113">
        <x:f t="shared" si="912"/>
        <x:v>14929890.138888884</x:v>
      </x:c>
      <x:c r="AL157" s="113">
        <x:f t="shared" si="912"/>
        <x:v>15233721.249999996</x:v>
      </x:c>
      <x:c r="AM157" s="113">
        <x:f t="shared" si="912"/>
        <x:v>15629950.624999996</x:v>
      </x:c>
      <x:c r="AN157" s="113">
        <x:f t="shared" si="912"/>
        <x:v>16026179.999999996</x:v>
      </x:c>
      <x:c r="AO157" s="113" t="n">
        <x:f t="shared" ref="AO157:BT157" si="913">AN157+AO156</x:f>
        <x:v>16422409.374999996</x:v>
      </x:c>
      <x:c r="AP157" s="113">
        <x:f t="shared" si="913"/>
        <x:v>16818638.749999996</x:v>
      </x:c>
      <x:c r="AQ157" s="113">
        <x:f t="shared" si="913"/>
        <x:v>17214868.124999996</x:v>
      </x:c>
      <x:c r="AR157" s="113">
        <x:f t="shared" si="913"/>
        <x:v>17801857.115384612</x:v>
      </x:c>
      <x:c r="AS157" s="113">
        <x:f t="shared" si="913"/>
        <x:v>18388846.105769228</x:v>
      </x:c>
      <x:c r="AT157" s="113">
        <x:f t="shared" si="913"/>
        <x:v>18975835.096153844</x:v>
      </x:c>
      <x:c r="AU157" s="113">
        <x:f t="shared" si="913"/>
        <x:v>19562824.08653846</x:v>
      </x:c>
      <x:c r="AV157" s="113">
        <x:f t="shared" si="913"/>
        <x:v>20149813.076923076</x:v>
      </x:c>
      <x:c r="AW157" s="113">
        <x:f t="shared" si="913"/>
        <x:v>20736802.067307692</x:v>
      </x:c>
      <x:c r="AX157" s="113">
        <x:f t="shared" si="913"/>
        <x:v>21323791.057692308</x:v>
      </x:c>
      <x:c r="AY157" s="113">
        <x:f t="shared" si="913"/>
        <x:v>21910780.048076924</x:v>
      </x:c>
      <x:c r="AZ157" s="113">
        <x:f t="shared" si="913"/>
        <x:v>22497769.03846154</x:v>
      </x:c>
      <x:c r="BA157" s="113">
        <x:f t="shared" si="913"/>
        <x:v>22800653.653846156</x:v>
      </x:c>
      <x:c r="BB157" s="113">
        <x:f t="shared" si="913"/>
        <x:v>23103538.269230772</x:v>
      </x:c>
      <x:c r="BC157" s="113">
        <x:f t="shared" si="913"/>
        <x:v>23406422.884615388</x:v>
      </x:c>
      <x:c r="BD157" s="113">
        <x:f t="shared" si="913"/>
        <x:v>23709307.500000004</x:v>
      </x:c>
      <x:c r="BE157" s="113">
        <x:f t="shared" si="913"/>
        <x:v>25527199.30555556</x:v>
      </x:c>
      <x:c r="BF157" s="113">
        <x:f t="shared" si="913"/>
        <x:v>27345091.111111116</x:v>
      </x:c>
      <x:c r="BG157" s="113">
        <x:f t="shared" si="913"/>
        <x:v>29162982.916666672</x:v>
      </x:c>
      <x:c r="BH157" s="113">
        <x:f t="shared" si="913"/>
        <x:v>30980874.722222228</x:v>
      </x:c>
      <x:c r="BI157" s="113">
        <x:f t="shared" si="913"/>
        <x:v>32798766.527777784</x:v>
      </x:c>
      <x:c r="BJ157" s="113">
        <x:f t="shared" si="913"/>
        <x:v>34616658.333333336</x:v>
      </x:c>
      <x:c r="BK157" s="113">
        <x:f t="shared" si="913"/>
        <x:v>36434550.138888888</x:v>
      </x:c>
      <x:c r="BL157" s="113">
        <x:f t="shared" si="913"/>
        <x:v>38252441.94444444</x:v>
      </x:c>
      <x:c r="BM157" s="113">
        <x:f t="shared" si="913"/>
        <x:v>40070333.749999993</x:v>
      </x:c>
      <x:c r="BN157" s="113">
        <x:f t="shared" si="913"/>
        <x:v>41888225.555555545</x:v>
      </x:c>
      <x:c r="BO157" s="113">
        <x:f t="shared" si="913"/>
        <x:v>43706117.361111097</x:v>
      </x:c>
      <x:c r="BP157" s="113">
        <x:f t="shared" si="913"/>
        <x:v>45524009.166666649</x:v>
      </x:c>
      <x:c r="BQ157" s="113">
        <x:f t="shared" si="913"/>
        <x:v>46738860.972222202</x:v>
      </x:c>
      <x:c r="BR157" s="113">
        <x:f t="shared" si="913"/>
        <x:v>47953712.777777754</x:v>
      </x:c>
      <x:c r="BS157" s="113">
        <x:f t="shared" si="913"/>
        <x:v>49168564.583333306</x:v>
      </x:c>
      <x:c r="BT157" s="113">
        <x:f t="shared" si="913"/>
        <x:v>50383416.388888858</x:v>
      </x:c>
      <x:c r="BU157" s="113" t="n">
        <x:f t="shared" ref="BU157:CZ157" si="914">BT157+BU156</x:f>
        <x:v>51598268.19444441</x:v>
      </x:c>
      <x:c r="BV157" s="113">
        <x:f t="shared" si="914"/>
        <x:v>52813119.999999963</x:v>
      </x:c>
      <x:c r="BW157" s="113">
        <x:f t="shared" si="914"/>
        <x:v>53304745.624999963</x:v>
      </x:c>
      <x:c r="BX157" s="113">
        <x:f t="shared" si="914"/>
        <x:v>53796371.249999963</x:v>
      </x:c>
      <x:c r="BY157" s="113">
        <x:f t="shared" si="914"/>
        <x:v>54530115.520833299</x:v>
      </x:c>
      <x:c r="BZ157" s="113">
        <x:f t="shared" si="914"/>
        <x:v>55263859.791666634</x:v>
      </x:c>
      <x:c r="CA157" s="113">
        <x:f t="shared" si="914"/>
        <x:v>55997604.06249997</x:v>
      </x:c>
      <x:c r="CB157" s="113">
        <x:f t="shared" si="914"/>
        <x:v>56731348.333333306</x:v>
      </x:c>
      <x:c r="CC157" s="113">
        <x:f t="shared" si="914"/>
        <x:v>57465092.604166642</x:v>
      </x:c>
      <x:c r="CD157" s="113">
        <x:f t="shared" si="914"/>
        <x:v>58198836.874999978</x:v>
      </x:c>
      <x:c r="CE157" s="113">
        <x:f t="shared" si="914"/>
        <x:v>58932581.145833313</x:v>
      </x:c>
      <x:c r="CF157" s="113">
        <x:f t="shared" si="914"/>
        <x:v>59666325.416666649</x:v>
      </x:c>
      <x:c r="CG157" s="113">
        <x:f t="shared" si="914"/>
        <x:v>60400069.687499985</x:v>
      </x:c>
      <x:c r="CH157" s="113">
        <x:f t="shared" si="914"/>
        <x:v>61133813.958333321</x:v>
      </x:c>
      <x:c r="CI157" s="113">
        <x:f t="shared" si="914"/>
        <x:v>61800010.104166657</x:v>
      </x:c>
      <x:c r="CJ157" s="113">
        <x:f t="shared" si="914"/>
        <x:v>62466206.249999993</x:v>
      </x:c>
      <x:c r="CK157" s="113">
        <x:f t="shared" si="914"/>
        <x:v>64386437.276785709</x:v>
      </x:c>
      <x:c r="CL157" s="113">
        <x:f t="shared" si="914"/>
        <x:v>66306668.303571425</x:v>
      </x:c>
      <x:c r="CM157" s="113">
        <x:f t="shared" si="914"/>
        <x:v>68226899.330357134</x:v>
      </x:c>
      <x:c r="CN157" s="113">
        <x:f t="shared" si="914"/>
        <x:v>70147130.357142851</x:v>
      </x:c>
      <x:c r="CO157" s="113">
        <x:f t="shared" si="914"/>
        <x:v>72067361.383928567</x:v>
      </x:c>
      <x:c r="CP157" s="113">
        <x:f t="shared" si="914"/>
        <x:v>73987592.410714284</x:v>
      </x:c>
      <x:c r="CQ157" s="113">
        <x:f t="shared" si="914"/>
        <x:v>75650792.1875</x:v>
      </x:c>
      <x:c r="CR157" s="113">
        <x:f t="shared" si="914"/>
        <x:v>77313991.964285716</x:v>
      </x:c>
      <x:c r="CS157" s="113">
        <x:f t="shared" si="914"/>
        <x:v>78977191.741071433</x:v>
      </x:c>
      <x:c r="CT157" s="113">
        <x:f t="shared" si="914"/>
        <x:v>80640391.517857149</x:v>
      </x:c>
      <x:c r="CU157" s="113">
        <x:f t="shared" si="914"/>
        <x:v>82303591.294642866</x:v>
      </x:c>
      <x:c r="CV157" s="113">
        <x:f t="shared" si="914"/>
        <x:v>83966791.071428582</x:v>
      </x:c>
      <x:c r="CW157" s="113">
        <x:f t="shared" si="914"/>
        <x:v>85629990.848214298</x:v>
      </x:c>
      <x:c r="CX157" s="113">
        <x:f t="shared" si="914"/>
        <x:v>87293190.625000015</x:v>
      </x:c>
      <x:c r="CY157" s="113">
        <x:f t="shared" si="914"/>
        <x:v>88814260.937500015</x:v>
      </x:c>
      <x:c r="CZ157" s="113">
        <x:f t="shared" si="914"/>
        <x:v>90335331.250000015</x:v>
      </x:c>
      <x:c r="DA157" s="113" t="n">
        <x:f t="shared" ref="DA157:EF157" si="915">CZ157+DA156</x:f>
        <x:v>90623800.00000001</x:v>
      </x:c>
      <x:c r="DB157" s="113">
        <x:f t="shared" si="915"/>
        <x:v>90912268.750000015</x:v>
      </x:c>
      <x:c r="DC157" s="113">
        <x:f t="shared" si="915"/>
        <x:v>91200737.500000015</x:v>
      </x:c>
      <x:c r="DD157" s="113">
        <x:f t="shared" si="915"/>
        <x:v>91489206.250000015</x:v>
      </x:c>
      <x:c r="DE157" s="113">
        <x:f t="shared" si="915"/>
        <x:v>91777675.000000015</x:v>
      </x:c>
      <x:c r="DF157" s="113">
        <x:f t="shared" si="915"/>
        <x:v>92066143.750000015</x:v>
      </x:c>
      <x:c r="DG157" s="113">
        <x:f t="shared" si="915"/>
        <x:v>92354612.500000015</x:v>
      </x:c>
      <x:c r="DH157" s="113">
        <x:f t="shared" si="915"/>
        <x:v>92643081.250000015</x:v>
      </x:c>
      <x:c r="DI157" s="113">
        <x:f t="shared" si="915"/>
        <x:v>92931550.000000015</x:v>
      </x:c>
      <x:c r="DJ157" s="113">
        <x:f t="shared" si="915"/>
        <x:v>93220018.750000015</x:v>
      </x:c>
      <x:c r="DK157" s="113">
        <x:f t="shared" si="915"/>
        <x:v>93508487.500000015</x:v>
      </x:c>
      <x:c r="DL157" s="113">
        <x:f t="shared" si="915"/>
        <x:v>93796956.250000015</x:v>
      </x:c>
      <x:c r="DM157" s="113">
        <x:f t="shared" si="915"/>
        <x:v>94085425.000000015</x:v>
      </x:c>
      <x:c r="DN157" s="113">
        <x:f t="shared" si="915"/>
        <x:v>94373893.750000015</x:v>
      </x:c>
      <x:c r="DO157" s="113">
        <x:f t="shared" si="915"/>
        <x:v>95204808.229166687</x:v>
      </x:c>
      <x:c r="DP157" s="113">
        <x:f t="shared" si="915"/>
        <x:v>96035722.708333358</x:v>
      </x:c>
      <x:c r="DQ157" s="113">
        <x:f t="shared" si="915"/>
        <x:v>96866637.18750003</x:v>
      </x:c>
      <x:c r="DR157" s="113">
        <x:f t="shared" si="915"/>
        <x:v>97697551.666666701</x:v>
      </x:c>
      <x:c r="DS157" s="113">
        <x:f t="shared" si="915"/>
        <x:v>98528466.145833373</x:v>
      </x:c>
      <x:c r="DT157" s="113">
        <x:f t="shared" si="915"/>
        <x:v>99359380.625000045</x:v>
      </x:c>
      <x:c r="DU157" s="113">
        <x:f t="shared" si="915"/>
        <x:v>100190295.10416672</x:v>
      </x:c>
      <x:c r="DV157" s="113">
        <x:f t="shared" si="915"/>
        <x:v>101021209.58333339</x:v>
      </x:c>
      <x:c r="DW157" s="113">
        <x:f t="shared" si="915"/>
        <x:v>101852124.06250006</x:v>
      </x:c>
      <x:c r="DX157" s="113">
        <x:f t="shared" si="915"/>
        <x:v>102683038.54166673</x:v>
      </x:c>
      <x:c r="DY157" s="113">
        <x:f t="shared" si="915"/>
        <x:v>102946703.0208334</x:v>
      </x:c>
      <x:c r="DZ157" s="113">
        <x:f t="shared" si="915"/>
        <x:v>103210367.50000007</x:v>
      </x:c>
      <x:c r="EA157" s="113">
        <x:f t="shared" si="915"/>
        <x:v>103357398.75000007</x:v>
      </x:c>
      <x:c r="EB157" s="113">
        <x:f t="shared" si="915"/>
        <x:v>103504430.00000007</x:v>
      </x:c>
      <x:c r="EC157" s="113">
        <x:f t="shared" si="915"/>
        <x:v>103651461.25000007</x:v>
      </x:c>
      <x:c r="ED157" s="113">
        <x:f t="shared" si="915"/>
        <x:v>103798492.50000007</x:v>
      </x:c>
      <x:c r="EE157" s="113">
        <x:f t="shared" si="915"/>
        <x:v>103945523.75000007</x:v>
      </x:c>
      <x:c r="EF157" s="113">
        <x:f t="shared" si="915"/>
        <x:v>104092555.00000007</x:v>
      </x:c>
      <x:c r="EG157" s="113" t="n">
        <x:f t="shared" ref="EG157:FA157" si="916">EF157+EG156</x:f>
        <x:v>104239586.25000007</x:v>
      </x:c>
      <x:c r="EH157" s="113">
        <x:f t="shared" si="916"/>
        <x:v>104386617.50000007</x:v>
      </x:c>
      <x:c r="EI157" s="113">
        <x:f t="shared" si="916"/>
        <x:v>104533648.75000007</x:v>
      </x:c>
      <x:c r="EJ157" s="113">
        <x:f t="shared" si="916"/>
        <x:v>104680680.00000007</x:v>
      </x:c>
      <x:c r="EK157" s="113">
        <x:f t="shared" si="916"/>
        <x:v>104827711.25000007</x:v>
      </x:c>
      <x:c r="EL157" s="113">
        <x:f t="shared" si="916"/>
        <x:v>104974742.50000007</x:v>
      </x:c>
      <x:c r="EM157" s="113">
        <x:f t="shared" si="916"/>
        <x:v>105121773.75000007</x:v>
      </x:c>
      <x:c r="EN157" s="113">
        <x:f t="shared" si="916"/>
        <x:v>105268805.00000007</x:v>
      </x:c>
      <x:c r="EO157" s="113">
        <x:f t="shared" si="916"/>
        <x:v>105415836.25000007</x:v>
      </x:c>
      <x:c r="EP157" s="113">
        <x:f t="shared" si="916"/>
        <x:v>105562867.50000007</x:v>
      </x:c>
      <x:c r="EQ157" s="113">
        <x:f t="shared" si="916"/>
        <x:v>105709898.75000007</x:v>
      </x:c>
      <x:c r="ER157" s="113">
        <x:f t="shared" si="916"/>
        <x:v>105856930.00000007</x:v>
      </x:c>
      <x:c r="ES157" s="113">
        <x:f t="shared" si="916"/>
        <x:v>106003961.25000007</x:v>
      </x:c>
      <x:c r="ET157" s="113">
        <x:f t="shared" si="916"/>
        <x:v>106150992.50000007</x:v>
      </x:c>
      <x:c r="EU157" s="113">
        <x:f t="shared" si="916"/>
        <x:v>106448085.00000007</x:v>
      </x:c>
      <x:c r="EV157" s="113">
        <x:f t="shared" si="916"/>
        <x:v>106745177.50000007</x:v>
      </x:c>
      <x:c r="EW157" s="113">
        <x:f t="shared" si="916"/>
        <x:v>107042270.00000007</x:v>
      </x:c>
      <x:c r="EX157" s="113">
        <x:f t="shared" si="916"/>
        <x:v>107339362.50000007</x:v>
      </x:c>
      <x:c r="EY157" s="113">
        <x:f t="shared" si="916"/>
        <x:v>107636455.00000007</x:v>
      </x:c>
      <x:c r="EZ157" s="113">
        <x:f t="shared" si="916"/>
        <x:v>107933547.50000007</x:v>
      </x:c>
      <x:c r="FA157" s="113">
        <x:f t="shared" si="916"/>
        <x:v>108230640.00000007</x:v>
      </x:c>
    </x:row>
    <x:row r="158">
      <x:c r="J158" t="str">
        <x:f t="shared" si="754"/>
      </x:c>
    </x:row>
    <x:row r="159">
      <x:c r="J159" t="str">
        <x:f t="shared" si="754"/>
      </x:c>
    </x:row>
    <x:row r="160">
      <x:c r="J160" t="str">
        <x:f t="shared" si="754"/>
      </x:c>
    </x:row>
    <x:row r="161" ht="28.049999237060547" customHeight="1">
      <x:c r="B161" s="115" t="s">
        <x:v>370</x:v>
      </x:c>
      <x:c r="C161" s="115" t="s">
        <x:v>390</x:v>
      </x:c>
      <x:c r="D161" s="115" t="s">
        <x:v>391</x:v>
      </x:c>
      <x:c r="E161" s="115" t="s">
        <x:v>373</x:v>
      </x:c>
      <x:c r="F161" s="115" t="s">
        <x:v>374</x:v>
      </x:c>
      <x:c r="G161" s="115" t="s">
        <x:v>392</x:v>
      </x:c>
      <x:c r="J161" t="str">
        <x:f t="shared" si="754"/>
      </x:c>
    </x:row>
    <x:row r="162" ht="22.049999237060547" customHeight="1">
      <x:c r="B162">
        <x:v>1</x:v>
      </x:c>
      <x:c r="C162" s="90" t="n">
        <x:f>SUM(H156:N156)</x:f>
        <x:v>10778270.249999998</x:v>
      </x:c>
      <x:c r="D162" s="90" t="n">
        <x:f>N157</x:f>
        <x:v>10778270.249999998</x:v>
      </x:c>
      <x:c r="E162">
        <x:v>1</x:v>
      </x:c>
      <x:c r="F162">
        <x:v>7</x:v>
      </x:c>
      <x:c r="G162" s="80" t="n">
        <x:f t="shared" ref="G162:G183" si="917">D162/1000000</x:f>
        <x:v>10.778270249999998</x:v>
      </x:c>
      <x:c r="J162" t="str">
        <x:f t="shared" si="754"/>
      </x:c>
    </x:row>
    <x:row r="163" ht="22.049999237060547" customHeight="1">
      <x:c r="B163" s="109">
        <x:v>2</x:v>
      </x:c>
      <x:c r="C163" s="110" t="n">
        <x:f>SUM(O156:U156)</x:f>
        <x:v>1148243.727272727</x:v>
      </x:c>
      <x:c r="D163" s="110" t="n">
        <x:f>U157</x:f>
        <x:v>11926513.977272723</x:v>
      </x:c>
      <x:c r="E163" s="109">
        <x:v>8</x:v>
      </x:c>
      <x:c r="F163" s="109">
        <x:v>14</x:v>
      </x:c>
      <x:c r="G163" s="80">
        <x:f t="shared" si="917"/>
        <x:v>11.926513977272723</x:v>
      </x:c>
      <x:c r="J163" t="str">
        <x:f t="shared" si="754"/>
      </x:c>
    </x:row>
    <x:row r="164" ht="22.049999237060547" customHeight="1">
      <x:c r="B164">
        <x:v>3</x:v>
      </x:c>
      <x:c r="C164" s="90" t="n">
        <x:f>SUM(V156:AB156)</x:f>
        <x:v>501136.3636363635</x:v>
      </x:c>
      <x:c r="D164" s="90" t="n">
        <x:f>AB157</x:f>
        <x:v>12427650.34090908</x:v>
      </x:c>
      <x:c r="E164">
        <x:v>15</x:v>
      </x:c>
      <x:c r="F164">
        <x:v>21</x:v>
      </x:c>
      <x:c r="G164" s="80">
        <x:f t="shared" si="917"/>
        <x:v>12.42765034090908</x:v>
      </x:c>
      <x:c r="J164" t="str">
        <x:f t="shared" si="754"/>
      </x:c>
    </x:row>
    <x:row r="165" ht="22.049999237060547" customHeight="1">
      <x:c r="B165" s="109">
        <x:v>4</x:v>
      </x:c>
      <x:c r="C165" s="110" t="n">
        <x:f>SUM(AC156:AI156)</x:f>
        <x:v>1894577.5757575752</x:v>
      </x:c>
      <x:c r="D165" s="110" t="n">
        <x:f>AI157</x:f>
        <x:v>14322227.91666666</x:v>
      </x:c>
      <x:c r="E165" s="109">
        <x:v>22</x:v>
      </x:c>
      <x:c r="F165" s="109">
        <x:v>28</x:v>
      </x:c>
      <x:c r="G165" s="80">
        <x:f t="shared" si="917"/>
        <x:v>14.322227916666661</x:v>
      </x:c>
      <x:c r="J165" t="str">
        <x:f t="shared" si="754"/>
      </x:c>
    </x:row>
    <x:row r="166" ht="22.049999237060547" customHeight="1">
      <x:c r="B166">
        <x:v>5</x:v>
      </x:c>
      <x:c r="C166" s="90" t="n">
        <x:f>SUM(AJ156:AP156)</x:f>
        <x:v>2496410.833333333</x:v>
      </x:c>
      <x:c r="D166" s="90" t="n">
        <x:f>AP157</x:f>
        <x:v>16818638.749999996</x:v>
      </x:c>
      <x:c r="E166">
        <x:v>29</x:v>
      </x:c>
      <x:c r="F166">
        <x:v>35</x:v>
      </x:c>
      <x:c r="G166" s="80">
        <x:f t="shared" si="917"/>
        <x:v>16.818638749999995</x:v>
      </x:c>
      <x:c r="J166" t="n">
        <x:f t="shared" ref="J166:J177" si="918">I166-H166+1</x:f>
        <x:v>1</x:v>
      </x:c>
    </x:row>
    <x:row r="167" ht="22.049999237060547" customHeight="1">
      <x:c r="B167" s="109">
        <x:v>6</x:v>
      </x:c>
      <x:c r="C167" s="110" t="n">
        <x:f>SUM(AQ156:AW156)</x:f>
        <x:v>3918163.317307693</x:v>
      </x:c>
      <x:c r="D167" s="110" t="n">
        <x:f>AW157</x:f>
        <x:v>20736802.067307692</x:v>
      </x:c>
      <x:c r="E167" s="109">
        <x:v>36</x:v>
      </x:c>
      <x:c r="F167" s="109">
        <x:v>42</x:v>
      </x:c>
      <x:c r="G167" s="80">
        <x:f t="shared" si="917"/>
        <x:v>20.736802067307693</x:v>
      </x:c>
      <x:c r="J167">
        <x:f t="shared" si="918"/>
        <x:v>1</x:v>
      </x:c>
    </x:row>
    <x:row r="168" ht="22.049999237060547" customHeight="1">
      <x:c r="B168">
        <x:v>7</x:v>
      </x:c>
      <x:c r="C168" s="90" t="n">
        <x:f>SUM(AX156:BD156)</x:f>
        <x:v>2972505.4326923084</x:v>
      </x:c>
      <x:c r="D168" s="90" t="n">
        <x:f>BD157</x:f>
        <x:v>23709307.500000004</x:v>
      </x:c>
      <x:c r="E168">
        <x:v>43</x:v>
      </x:c>
      <x:c r="F168">
        <x:v>49</x:v>
      </x:c>
      <x:c r="G168" s="80">
        <x:f t="shared" si="917"/>
        <x:v>23.709307500000005</x:v>
      </x:c>
      <x:c r="J168">
        <x:f t="shared" si="918"/>
        <x:v>1</x:v>
      </x:c>
    </x:row>
    <x:row r="169" ht="22.049999237060547" customHeight="1">
      <x:c r="B169" s="109">
        <x:v>8</x:v>
      </x:c>
      <x:c r="C169" s="110" t="n">
        <x:f>SUM(BE156:BK156)</x:f>
        <x:v>12725242.63888889</x:v>
      </x:c>
      <x:c r="D169" s="110" t="n">
        <x:f>BK157</x:f>
        <x:v>36434550.13888889</x:v>
      </x:c>
      <x:c r="E169" s="109">
        <x:v>50</x:v>
      </x:c>
      <x:c r="F169" s="109">
        <x:v>56</x:v>
      </x:c>
      <x:c r="G169" s="80">
        <x:f t="shared" si="917"/>
        <x:v>36.434550138888888</x:v>
      </x:c>
      <x:c r="J169">
        <x:f t="shared" si="918"/>
        <x:v>1</x:v>
      </x:c>
    </x:row>
    <x:row r="170" ht="22.049999237060547" customHeight="1">
      <x:c r="B170">
        <x:v>9</x:v>
      </x:c>
      <x:c r="C170" s="90" t="n">
        <x:f>SUM(BL156:BR156)</x:f>
        <x:v>11519162.63888889</x:v>
      </x:c>
      <x:c r="D170" s="90" t="n">
        <x:f>BR157</x:f>
        <x:v>47953712.777777754</x:v>
      </x:c>
      <x:c r="E170">
        <x:v>57</x:v>
      </x:c>
      <x:c r="F170">
        <x:v>63</x:v>
      </x:c>
      <x:c r="G170" s="80">
        <x:f t="shared" si="917"/>
        <x:v>47.953712777777753</x:v>
      </x:c>
      <x:c r="J170">
        <x:f t="shared" si="918"/>
        <x:v>1</x:v>
      </x:c>
    </x:row>
    <x:row r="171" ht="22.049999237060547" customHeight="1">
      <x:c r="B171" s="109">
        <x:v>10</x:v>
      </x:c>
      <x:c r="C171" s="110" t="n">
        <x:f>SUM(BS156:BY156)</x:f>
        <x:v>6576402.743055555</x:v>
      </x:c>
      <x:c r="D171" s="110" t="n">
        <x:f>BY157</x:f>
        <x:v>54530115.5208333</x:v>
      </x:c>
      <x:c r="E171" s="109">
        <x:v>64</x:v>
      </x:c>
      <x:c r="F171" s="109">
        <x:v>70</x:v>
      </x:c>
      <x:c r="G171" s="80">
        <x:f t="shared" si="917"/>
        <x:v>54.530115520833299</x:v>
      </x:c>
      <x:c r="J171">
        <x:f t="shared" si="918"/>
        <x:v>1</x:v>
      </x:c>
    </x:row>
    <x:row r="172" ht="22.049999237060547" customHeight="1">
      <x:c r="B172">
        <x:v>11</x:v>
      </x:c>
      <x:c r="C172" s="90" t="n">
        <x:f>SUM(BZ156:CF156)</x:f>
        <x:v>5136209.895833332</x:v>
      </x:c>
      <x:c r="D172" s="90" t="n">
        <x:f>CF157</x:f>
        <x:v>59666325.41666665</x:v>
      </x:c>
      <x:c r="E172">
        <x:v>71</x:v>
      </x:c>
      <x:c r="F172">
        <x:v>77</x:v>
      </x:c>
      <x:c r="G172" s="80">
        <x:f t="shared" si="917"/>
        <x:v>59.666325416666652</x:v>
      </x:c>
      <x:c r="J172">
        <x:f t="shared" si="918"/>
        <x:v>1</x:v>
      </x:c>
    </x:row>
    <x:row r="173" ht="22.049999237060547" customHeight="1">
      <x:c r="B173" s="109">
        <x:v>12</x:v>
      </x:c>
      <x:c r="C173" s="110" t="n">
        <x:f>SUM(CG156:CM156)</x:f>
        <x:v>8560573.913690478</x:v>
      </x:c>
      <x:c r="D173" s="110" t="n">
        <x:f>CM157</x:f>
        <x:v>68226899.33035713</x:v>
      </x:c>
      <x:c r="E173" s="109">
        <x:v>78</x:v>
      </x:c>
      <x:c r="F173" s="109">
        <x:v>84</x:v>
      </x:c>
      <x:c r="G173" s="80">
        <x:f t="shared" si="917"/>
        <x:v>68.226899330357128</x:v>
      </x:c>
      <x:c r="J173">
        <x:f t="shared" si="918"/>
        <x:v>1</x:v>
      </x:c>
    </x:row>
    <x:row r="174" ht="22.049999237060547" customHeight="1">
      <x:c r="B174">
        <x:v>13</x:v>
      </x:c>
      <x:c r="C174" s="90" t="n">
        <x:f>SUM(CN156:CT156)</x:f>
        <x:v>12413492.187500002</x:v>
      </x:c>
      <x:c r="D174" s="90" t="n">
        <x:f>CT157</x:f>
        <x:v>80640391.51785715</x:v>
      </x:c>
      <x:c r="E174">
        <x:v>85</x:v>
      </x:c>
      <x:c r="F174">
        <x:v>91</x:v>
      </x:c>
      <x:c r="G174" s="80">
        <x:f t="shared" si="917"/>
        <x:v>80.640391517857154</x:v>
      </x:c>
      <x:c r="J174">
        <x:f t="shared" si="918"/>
        <x:v>1</x:v>
      </x:c>
    </x:row>
    <x:row r="175" ht="22.049999237060547" customHeight="1">
      <x:c r="B175" s="109">
        <x:v>14</x:v>
      </x:c>
      <x:c r="C175" s="110" t="n">
        <x:f>SUM(CU156:DA156)</x:f>
        <x:v>9983408.482142858</x:v>
      </x:c>
      <x:c r="D175" s="110" t="n">
        <x:f>DA157</x:f>
        <x:v>90623800.00000001</x:v>
      </x:c>
      <x:c r="E175" s="109">
        <x:v>92</x:v>
      </x:c>
      <x:c r="F175" s="109">
        <x:v>98</x:v>
      </x:c>
      <x:c r="G175" s="80">
        <x:f t="shared" si="917"/>
        <x:v>90.623800000000017</x:v>
      </x:c>
      <x:c r="J175">
        <x:f t="shared" si="918"/>
        <x:v>1</x:v>
      </x:c>
    </x:row>
    <x:row r="176" ht="22.049999237060547" customHeight="1">
      <x:c r="B176">
        <x:v>15</x:v>
      </x:c>
      <x:c r="C176" s="90" t="n">
        <x:f>SUM(DB156:DH156)</x:f>
        <x:v>2019281.2499999998</x:v>
      </x:c>
      <x:c r="D176" s="90" t="n">
        <x:f>DH157</x:f>
        <x:v>92643081.25000001</x:v>
      </x:c>
      <x:c r="E176">
        <x:v>99</x:v>
      </x:c>
      <x:c r="F176">
        <x:v>105</x:v>
      </x:c>
      <x:c r="G176" s="80">
        <x:f t="shared" si="917"/>
        <x:v>92.643081250000009</x:v>
      </x:c>
      <x:c r="J176">
        <x:f t="shared" si="918"/>
        <x:v>1</x:v>
      </x:c>
    </x:row>
    <x:row r="177" ht="22.049999237060547" customHeight="1">
      <x:c r="B177" s="109">
        <x:v>16</x:v>
      </x:c>
      <x:c r="C177" s="110" t="n">
        <x:f>SUM(DI156:DO156)</x:f>
        <x:v>2561726.9791666665</x:v>
      </x:c>
      <x:c r="D177" s="110" t="n">
        <x:f>DO157</x:f>
        <x:v>95204808.22916669</x:v>
      </x:c>
      <x:c r="E177" s="109">
        <x:v>106</x:v>
      </x:c>
      <x:c r="F177" s="109">
        <x:v>112</x:v>
      </x:c>
      <x:c r="G177" s="80">
        <x:f t="shared" si="917"/>
        <x:v>95.204808229166687</x:v>
      </x:c>
      <x:c r="J177">
        <x:f t="shared" si="918"/>
        <x:v>1</x:v>
      </x:c>
    </x:row>
    <x:row r="178" ht="22.049999237060547" customHeight="1">
      <x:c r="B178">
        <x:v>17</x:v>
      </x:c>
      <x:c r="C178" s="90" t="n">
        <x:f>SUM(DP156:DV156)</x:f>
        <x:v>5816401.354166667</x:v>
      </x:c>
      <x:c r="D178" s="90" t="n">
        <x:f>DV157</x:f>
        <x:v>101021209.58333339</x:v>
      </x:c>
      <x:c r="E178">
        <x:v>113</x:v>
      </x:c>
      <x:c r="F178">
        <x:v>119</x:v>
      </x:c>
      <x:c r="G178" s="80">
        <x:f t="shared" si="917"/>
        <x:v>101.02120958333339</x:v>
      </x:c>
    </x:row>
    <x:row r="179" ht="22.049999237060547" customHeight="1">
      <x:c r="B179" s="109">
        <x:v>18</x:v>
      </x:c>
      <x:c r="C179" s="110" t="n">
        <x:f>SUM(DW156:EC156)</x:f>
        <x:v>2630251.6666666665</x:v>
      </x:c>
      <x:c r="D179" s="110" t="n">
        <x:f>EC157</x:f>
        <x:v>103651461.25000007</x:v>
      </x:c>
      <x:c r="E179" s="109">
        <x:v>120</x:v>
      </x:c>
      <x:c r="F179" s="109">
        <x:v>126</x:v>
      </x:c>
      <x:c r="G179" s="80">
        <x:f t="shared" si="917"/>
        <x:v>103.65146125000007</x:v>
      </x:c>
      <x:c r="K179" t="n">
        <x:f t="shared" ref="K179:AF179" si="919">SUM(K38:K177)</x:f>
        <x:v>8787418.749999998</x:v>
      </x:c>
      <x:c r="L179">
        <x:f t="shared" si="919"/>
        <x:v>10544902.499999998</x:v>
      </x:c>
      <x:c r="M179">
        <x:f t="shared" si="919"/>
        <x:v>12302386.249999998</x:v>
      </x:c>
      <x:c r="N179">
        <x:f t="shared" si="919"/>
        <x:v>11011637.999999998</x:v>
      </x:c>
      <x:c r="O179">
        <x:f t="shared" si="919"/>
        <x:v>11245005.749999998</x:v>
      </x:c>
      <x:c r="P179">
        <x:f t="shared" si="919"/>
        <x:v>11478373.499999998</x:v>
      </x:c>
      <x:c r="Q179">
        <x:f t="shared" si="919"/>
        <x:v>11711741.249999998</x:v>
      </x:c>
      <x:c r="R179">
        <x:f t="shared" si="919"/>
        <x:v>11945108.999999998</x:v>
      </x:c>
      <x:c r="S179">
        <x:f t="shared" si="919"/>
        <x:v>11854923.068181815</x:v>
      </x:c>
      <x:c r="T179">
        <x:f t="shared" si="919"/>
        <x:v>11926513.977272723</x:v>
      </x:c>
      <x:c r="U179">
        <x:f t="shared" si="919"/>
        <x:v>11998104.886363631</x:v>
      </x:c>
      <x:c r="V179">
        <x:f t="shared" si="919"/>
        <x:v>12069695.795454539</x:v>
      </x:c>
      <x:c r="W179">
        <x:f t="shared" si="919"/>
        <x:v>12141286.704545448</x:v>
      </x:c>
      <x:c r="X179">
        <x:f t="shared" si="919"/>
        <x:v>12212877.613636356</x:v>
      </x:c>
      <x:c r="Y179">
        <x:f t="shared" si="919"/>
        <x:v>12284468.522727264</x:v>
      </x:c>
      <x:c r="Z179">
        <x:f t="shared" si="919"/>
        <x:v>12356059.431818172</x:v>
      </x:c>
      <x:c r="AA179">
        <x:f t="shared" si="919"/>
        <x:v>12427650.340909081</x:v>
      </x:c>
      <x:c r="AB179">
        <x:f t="shared" si="919"/>
        <x:v>12499241.249999989</x:v>
      </x:c>
      <x:c r="AC179">
        <x:f t="shared" si="919"/>
        <x:v>12570832.159090897</x:v>
      </x:c>
      <x:c r="AD179">
        <x:f t="shared" si="919"/>
        <x:v>13106903.472222213</x:v>
      </x:c>
      <x:c r="AE179" s="90" t="n">
        <x:f>SUM(AE38:AE177)</x:f>
        <x:v>13410734.583333325</x:v>
      </x:c>
      <x:c r="AF179">
        <x:f t="shared" si="919"/>
        <x:v>13714565.694444437</x:v>
      </x:c>
    </x:row>
    <x:row r="180" ht="22.049999237060547" customHeight="1">
      <x:c r="B180">
        <x:v>19</x:v>
      </x:c>
      <x:c r="C180" s="90" t="n">
        <x:f>SUM(ED156:EJ156)</x:f>
        <x:v>1029218.75</x:v>
      </x:c>
      <x:c r="D180" s="90" t="n">
        <x:f>EJ157</x:f>
        <x:v>104680680.00000007</x:v>
      </x:c>
      <x:c r="E180">
        <x:v>127</x:v>
      </x:c>
      <x:c r="F180">
        <x:v>133</x:v>
      </x:c>
      <x:c r="G180" s="80">
        <x:f t="shared" si="917"/>
        <x:v>104.68068000000008</x:v>
      </x:c>
    </x:row>
    <x:row r="181" ht="22.049999237060547" customHeight="1">
      <x:c r="B181" s="109">
        <x:v>20</x:v>
      </x:c>
      <x:c r="C181" s="110" t="n">
        <x:f>SUM(EK156:EQ156)</x:f>
        <x:v>1029218.75</x:v>
      </x:c>
      <x:c r="D181" s="110" t="n">
        <x:f>EQ157</x:f>
        <x:v>105709898.75000007</x:v>
      </x:c>
      <x:c r="E181" s="109">
        <x:v>134</x:v>
      </x:c>
      <x:c r="F181" s="109">
        <x:v>140</x:v>
      </x:c>
      <x:c r="G181" s="80">
        <x:f t="shared" si="917"/>
        <x:v>105.70989875000008</x:v>
      </x:c>
    </x:row>
    <x:row r="182" ht="22.049999237060547" customHeight="1">
      <x:c r="B182">
        <x:v>21</x:v>
      </x:c>
      <x:c r="C182" s="90" t="n">
        <x:f>SUM(ER156:EX156)</x:f>
        <x:v>1629463.75</x:v>
      </x:c>
      <x:c r="D182" s="90" t="n">
        <x:f>EX157</x:f>
        <x:v>107339362.50000007</x:v>
      </x:c>
      <x:c r="E182">
        <x:v>141</x:v>
      </x:c>
      <x:c r="F182">
        <x:v>147</x:v>
      </x:c>
      <x:c r="G182" s="80">
        <x:f t="shared" si="917"/>
        <x:v>107.33936250000008</x:v>
      </x:c>
    </x:row>
    <x:row r="183" ht="22.049999237060547" customHeight="1">
      <x:c r="B183" s="109">
        <x:v>22</x:v>
      </x:c>
      <x:c r="C183" s="110" t="n">
        <x:f>SUM(EY156:FA156)</x:f>
        <x:v>891277.4999999998</x:v>
      </x:c>
      <x:c r="D183" s="110" t="n">
        <x:f>FA157</x:f>
        <x:v>108230640.00000007</x:v>
      </x:c>
      <x:c r="E183" s="109">
        <x:v>148</x:v>
      </x:c>
      <x:c r="F183" s="109">
        <x:v>150</x:v>
      </x:c>
      <x:c r="G183" s="80">
        <x:f t="shared" si="917"/>
        <x:v>108.23064000000008</x:v>
      </x:c>
    </x:row>
    <x:row r="186">
      <x:c r="B186" s="117" t="s">
        <x:v>375</x:v>
      </x:c>
      <x:c r="C186" s="117" t="s">
        <x:v>393</x:v>
      </x:c>
      <x:c r="D186" s="117"/>
      <x:c r="E186" s="117"/>
      <x:c r="F186" s="117"/>
      <x:c r="G186" s="117"/>
      <x:c r="H186" s="117"/>
      <x:c r="I186" s="117"/>
      <x:c r="J186" s="117"/>
      <x:c r="K186" s="117"/>
      <x:c r="L186" s="117"/>
      <x:c r="M186" s="117"/>
      <x:c r="N186" s="117"/>
      <x:c r="O186" s="117"/>
      <x:c r="P186" s="117"/>
      <x:c r="Q186" s="117"/>
    </x:row>
    <x:row r="187">
      <x:c r="B187" s="117"/>
      <x:c r="C187" s="117" t="s">
        <x:v>394</x:v>
      </x:c>
      <x:c r="D187" s="117"/>
      <x:c r="E187" s="117"/>
      <x:c r="F187" s="117"/>
      <x:c r="G187" s="117"/>
      <x:c r="H187" s="117"/>
      <x:c r="I187" s="117"/>
      <x:c r="J187" s="117"/>
      <x:c r="K187" s="117"/>
      <x:c r="L187" s="117"/>
      <x:c r="M187" s="117"/>
      <x:c r="N187" s="117"/>
      <x:c r="O187" s="117"/>
      <x:c r="P187" s="117"/>
      <x:c r="Q187" s="117"/>
    </x:row>
  </x:sheetData>
  <x:conditionalFormatting sqref="H9:FA154">
    <x:cfRule type="cellIs" dxfId="1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8a753b9d578f4e69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6" customWidth="1"/>
    <x:col min="2" max="14" width="19" customWidth="1"/>
    <x:col min="15" max="15" width="21" customWidth="1"/>
    <x:col min="16" max="16" width="20" customWidth="1"/>
  </x:cols>
  <x:sheetData>
    <x:row r="1" ht="34.04999923706055" customHeight="1">
      <x:c r="A1" s="171" t="s">
        <x:v>395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</x:row>
    <x:row r="2" ht="37.95000076293945" customHeight="1">
      <x:c r="A2" s="153" t="s">
        <x:v>396</x:v>
      </x:c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  <x:c r="M2" s="153"/>
      <x:c r="N2" s="153"/>
      <x:c r="O2" s="153"/>
    </x:row>
    <x:row r="5" ht="43.95000076293945" customHeight="1">
      <x:c r="A5" s="50" t="s">
        <x:v>397</x:v>
      </x:c>
      <x:c r="B5" s="50" t="s">
        <x:v>398</x:v>
      </x:c>
      <x:c r="C5" s="50" t="s">
        <x:v>399</x:v>
      </x:c>
      <x:c r="D5" s="50" t="s">
        <x:v>400</x:v>
      </x:c>
      <x:c r="E5" s="50" t="s">
        <x:v>401</x:v>
      </x:c>
      <x:c r="F5" s="50" t="s">
        <x:v>402</x:v>
      </x:c>
      <x:c r="G5" s="50" t="s">
        <x:v>403</x:v>
      </x:c>
      <x:c r="H5" s="50" t="s">
        <x:v>404</x:v>
      </x:c>
      <x:c r="I5" s="50" t="s">
        <x:v>405</x:v>
      </x:c>
      <x:c r="J5" s="50" t="s">
        <x:v>406</x:v>
      </x:c>
      <x:c r="K5" s="50" t="s">
        <x:v>407</x:v>
      </x:c>
      <x:c r="L5" s="50" t="s">
        <x:v>408</x:v>
      </x:c>
      <x:c r="M5" s="50" t="s">
        <x:v>409</x:v>
      </x:c>
      <x:c r="N5" s="50" t="s">
        <x:v>410</x:v>
      </x:c>
      <x:c r="O5" s="50" t="s">
        <x:v>411</x:v>
      </x:c>
      <x:c r="P5" s="81" t="s">
        <x:v>412</x:v>
      </x:c>
    </x:row>
    <x:row r="6" ht="34.04999923706055" customHeight="1">
      <x:c r="A6" s="71" t="n">
        <x:f>DATE(YEAR('14_Parametros'!B5),MONTH('14_Parametros'!B5)+0,1)</x:f>
        <x:v>46327</x:v>
      </x:c>
      <x:c r="B6" s="63" t="n">
        <x:f t="shared" ref="B6:B18" si="0">SUMIFS($H$25:$H$30,$D$25:$D$30,"&gt;="&amp;A6,$D$25:$D$30,"&lt;"&amp;EDATE(A6,1))</x:f>
        <x:v>0</x:v>
      </x:c>
      <x:c r="C6" s="63" t="n">
        <x:f t="shared" ref="C6:C18" si="1">SUMIFS($I$25:$I$30,$D$25:$D$30,"&gt;="&amp;A6,$D$25:$D$30,"&lt;"&amp;EDATE(A6,1))</x:f>
        <x:v>0</x:v>
      </x:c>
      <x:c r="D6" s="63" t="n">
        <x:f>IF(AND('05_Carta Gantt'!$F$30+'14_Parametros'!$B$26&gt;=A6,'05_Carta Gantt'!$F$30+'14_Parametros'!$B$26&lt;EDATE(A6,1)),SUM($G$25:$G$30),0)</x:f>
        <x:v>0</x:v>
      </x:c>
      <x:c r="E6" s="63" t="n">
        <x:f>(N6*'14_Parametros'!$B$18+0*(1-'14_Parametros'!$B$18))*'14_Parametros'!$B$19</x:f>
        <x:v>2703977.299253035</x:v>
      </x:c>
      <x:c r="F6" s="63" t="n">
        <x:f>N6*'14_Parametros'!$B$20</x:f>
        <x:v>2949793.4173669466</x:v>
      </x:c>
      <x:c r="G6" s="63" t="n">
        <x:f>0*'14_Parametros'!$B$21</x:f>
        <x:v>0</x:v>
      </x:c>
      <x:c r="H6" s="63" t="n">
        <x:f>N6*'14_Parametros'!$B$22</x:f>
        <x:v>491632.23622782447</x:v>
      </x:c>
      <x:c r="I6" s="63" t="n">
        <x:f>MAX(0,MIN(EOMONTH(A6,0),'05_Carta Gantt'!$F$30)-MAX(A6,'14_Parametros'!$B$5)+1)/'14_Parametros'!$B$6*'07_Presupuesto'!$H$150</x:f>
        <x:v>2110042.7294117594</x:v>
      </x:c>
      <x:c r="J6" s="63" t="n">
        <x:f>(E6+G6+H6+I6*'14_Parametros'!$B$23)*'14_Parametros'!$B$8</x:f>
        <x:v>807619.8710354808</x:v>
      </x:c>
      <x:c r="K6" s="63" t="n">
        <x:f>0</x:f>
        <x:v>0</x:v>
      </x:c>
      <x:c r="L6" s="63" t="n">
        <x:f t="shared" ref="L6:L18" si="2">SUM(B6:D6)-SUM(E6:K6)</x:f>
        <x:v>-9063065.55329505</x:v>
      </x:c>
      <x:c r="M6" s="63" t="n">
        <x:f>SUM(L$6:L6)+'14_Parametros'!$B$17</x:f>
        <x:v>-9063065.55329505</x:v>
      </x:c>
      <x:c r="N6" s="63" t="n">
        <x:f>SUM(G36:G57)</x:f>
        <x:v>9832644.724556489</x:v>
      </x:c>
      <x:c r="O6" s="63" t="n">
        <x:f t="shared" ref="O6:O18" si="3">MAX(0,-M6)</x:f>
        <x:v>9063065.55329505</x:v>
      </x:c>
      <x:c r="P6" s="67" t="n">
        <x:f t="shared" ref="P6:P18" si="4">SUMIFS($I$25:$I$30,$C$25:$C$30,"&gt;="&amp;A6,$C$25:$C$30,"&lt;"&amp;EDATE(A6,1))</x:f>
        <x:v>1795421.0861344445</x:v>
      </x:c>
    </x:row>
    <x:row r="7" ht="34.04999923706055" customHeight="1">
      <x:c r="A7" s="72" t="n">
        <x:f>DATE(YEAR('14_Parametros'!B5),MONTH('14_Parametros'!B5)+1,1)</x:f>
        <x:v>46357</x:v>
      </x:c>
      <x:c r="B7" s="64">
        <x:f t="shared" si="0"/>
        <x:v>0</x:v>
      </x:c>
      <x:c r="C7" s="64">
        <x:f t="shared" si="1"/>
        <x:v>0</x:v>
      </x:c>
      <x:c r="D7" s="64" t="n">
        <x:f>IF(AND('05_Carta Gantt'!$F$30+'14_Parametros'!$B$26&gt;=A7,'05_Carta Gantt'!$F$30+'14_Parametros'!$B$26&lt;EDATE(A7,1)),SUM($G$25:$G$30),0)</x:f>
        <x:v>0</x:v>
      </x:c>
      <x:c r="E7" s="64" t="n">
        <x:f>(N7*'14_Parametros'!$B$18+N6*(1-'14_Parametros'!$B$18))*'14_Parametros'!$B$19</x:f>
        <x:v>8080122.537348273</x:v>
      </x:c>
      <x:c r="F7" s="64" t="n">
        <x:f>N7*'14_Parametros'!$B$20</x:f>
        <x:v>5864885.714285715</x:v>
      </x:c>
      <x:c r="G7" s="64" t="n">
        <x:f>N6*'14_Parametros'!$B$21</x:f>
        <x:v>983264.4724556489</x:v>
      </x:c>
      <x:c r="H7" s="64" t="n">
        <x:f>N7*'14_Parametros'!$B$22</x:f>
        <x:v>977480.9523809524</x:v>
      </x:c>
      <x:c r="I7" s="64" t="n">
        <x:f>MAX(0,MIN(EOMONTH(A7,0),'05_Carta Gantt'!$F$30)-MAX(A7,'14_Parametros'!$B$5)+1)/'14_Parametros'!$B$6*'07_Presupuesto'!$H$150</x:f>
        <x:v>2255562.917647049</x:v>
      </x:c>
      <x:c r="J7" s="64" t="n">
        <x:f>(E7+G7+H7+I7*'14_Parametros'!$B$23)*'14_Parametros'!$B$8</x:f>
        <x:v>2122043.389991597</x:v>
      </x:c>
      <x:c r="K7" s="64" t="n">
        <x:f>MAX(0,SUM(P$6:P6)-SUM(J$6:J6)-SUM(K$6:K6))</x:f>
        <x:v>987801.215098973</x:v>
      </x:c>
      <x:c r="L7" s="64">
        <x:f t="shared" si="2"/>
        <x:v>-21271161.199208215</x:v>
      </x:c>
      <x:c r="M7" s="64" t="n">
        <x:f>SUM(L$6:L7)+'14_Parametros'!$B$17</x:f>
        <x:v>-30334226.752503265</x:v>
      </x:c>
      <x:c r="N7" s="64" t="n">
        <x:f>SUM(H36:H57)</x:f>
        <x:v>19549619.04761905</x:v>
      </x:c>
      <x:c r="O7" s="64">
        <x:f t="shared" si="3"/>
        <x:v>30334226.752503265</x:v>
      </x:c>
      <x:c r="P7" s="67">
        <x:f t="shared" si="4"/>
        <x:v>1026771.072074984</x:v>
      </x:c>
    </x:row>
    <x:row r="8" ht="34.04999923706055" customHeight="1">
      <x:c r="A8" s="71" t="n">
        <x:f>DATE(YEAR('14_Parametros'!B5),MONTH('14_Parametros'!B5)+2,1)</x:f>
        <x:v>46388</x:v>
      </x:c>
      <x:c r="B8" s="63" t="n">
        <x:f>SUMIFS($H$25:$H$30,$D$25:$D$30,"&gt;="&amp;A8,$D$25:$D$30,"&lt;"&amp;EDATE(A8,1))</x:f>
        <x:v>8977105.43067227</x:v>
      </x:c>
      <x:c r="C8" s="63">
        <x:f t="shared" si="1"/>
        <x:v>1795421.0861344538</x:v>
      </x:c>
      <x:c r="D8" s="63" t="n">
        <x:f>IF(AND('05_Carta Gantt'!$F$30+'14_Parametros'!$B$26&gt;=A8,'05_Carta Gantt'!$F$30+'14_Parametros'!$B$26&lt;EDATE(A8,1)),SUM($G$25:$G$30),0)</x:f>
        <x:v>0</x:v>
      </x:c>
      <x:c r="E8" s="63" t="n">
        <x:f>(N8*'14_Parametros'!$B$18+N7*(1-'14_Parametros'!$B$18))*'14_Parametros'!$B$19</x:f>
        <x:v>12204330.376317194</x:v>
      </x:c>
      <x:c r="F8" s="63" t="n">
        <x:f>N8*'14_Parametros'!$B$20</x:f>
        <x:v>7448929.241696678</x:v>
      </x:c>
      <x:c r="G8" s="63" t="n">
        <x:f>N7*'14_Parametros'!$B$21</x:f>
        <x:v>1954961.9047619049</x:v>
      </x:c>
      <x:c r="H8" s="63" t="n">
        <x:f>N8*'14_Parametros'!$B$22</x:f>
        <x:v>1241488.2069494464</x:v>
      </x:c>
      <x:c r="I8" s="63" t="n">
        <x:f>MAX(0,MIN(EOMONTH(A8,0),'05_Carta Gantt'!$F$30)-MAX(A8,'14_Parametros'!$B$5)+1)/'14_Parametros'!$B$6*'07_Presupuesto'!$H$150</x:f>
        <x:v>2255562.917647049</x:v>
      </x:c>
      <x:c r="J8" s="63" t="n">
        <x:f>(E8+G8+H8+I8*'14_Parametros'!$B$23)*'14_Parametros'!$B$8</x:f>
        <x:v>3140426.769901894</x:v>
      </x:c>
      <x:c r="K8" s="63" t="n">
        <x:f>MAX(0,SUM(P$6:P7)-SUM(J$6:J7)-SUM(K$6:K7))</x:f>
        <x:v>0</x:v>
      </x:c>
      <x:c r="L8" s="63">
        <x:f t="shared" si="2"/>
        <x:v>-17473172.900467448</x:v>
      </x:c>
      <x:c r="M8" s="63" t="n">
        <x:f>SUM(L$6:L8)+'14_Parametros'!$B$17</x:f>
        <x:v>-47807399.65297072</x:v>
      </x:c>
      <x:c r="N8" s="63" t="n">
        <x:f>SUM(I36:I57)</x:f>
        <x:v>24829764.138988927</x:v>
      </x:c>
      <x:c r="O8" s="63">
        <x:f t="shared" si="3"/>
        <x:v>47807399.652970716</x:v>
      </x:c>
      <x:c r="P8" s="67">
        <x:f t="shared" si="4"/>
        <x:v>5823425.0257891612</x:v>
      </x:c>
    </x:row>
    <x:row r="9" ht="34.04999923706055" customHeight="1">
      <x:c r="A9" s="72" t="n">
        <x:f>DATE(YEAR('14_Parametros'!B5),MONTH('14_Parametros'!B5)+3,1)</x:f>
        <x:v>46419</x:v>
      </x:c>
      <x:c r="B9" s="64" t="n">
        <x:f>SUMIFS($H$25:$H$30,$D$25:$D$30,"&gt;="&amp;A9,$D$25:$D$30,"&lt;"&amp;EDATE(A9,1))</x:f>
        <x:v>5133855.360374919</x:v>
      </x:c>
      <x:c r="C9" s="64">
        <x:f t="shared" si="1"/>
        <x:v>1026771.072074984</x:v>
      </x:c>
      <x:c r="D9" s="64" t="n">
        <x:f>IF(AND('05_Carta Gantt'!$F$30+'14_Parametros'!$B$26&gt;=A9,'05_Carta Gantt'!$F$30+'14_Parametros'!$B$26&lt;EDATE(A9,1)),SUM($G$25:$G$30),0)</x:f>
        <x:v>0</x:v>
      </x:c>
      <x:c r="E9" s="64" t="n">
        <x:f>(N9*'14_Parametros'!$B$18+N8*(1-'14_Parametros'!$B$18))*'14_Parametros'!$B$19</x:f>
        <x:v>10596067.469654528</x:v>
      </x:c>
      <x:c r="F9" s="64" t="n">
        <x:f>N9*'14_Parametros'!$B$20</x:f>
        <x:v>4110417.088835534</x:v>
      </x:c>
      <x:c r="G9" s="64" t="n">
        <x:f>N8*'14_Parametros'!$B$21</x:f>
        <x:v>2482976.4138988927</x:v>
      </x:c>
      <x:c r="H9" s="64" t="n">
        <x:f>N9*'14_Parametros'!$B$22</x:f>
        <x:v>685069.5148059224</x:v>
      </x:c>
      <x:c r="I9" s="64" t="n">
        <x:f>MAX(0,MIN(EOMONTH(A9,0),'05_Carta Gantt'!$F$30)-MAX(A9,'14_Parametros'!$B$5)+1)/'14_Parametros'!$B$6*'07_Presupuesto'!$H$150</x:f>
        <x:v>2037282.635294109</x:v>
      </x:c>
      <x:c r="J9" s="64" t="n">
        <x:f>(E9+G9+H9+I9*'14_Parametros'!$B$23)*'14_Parametros'!$B$8</x:f>
        <x:v>2808723.3960412163</x:v>
      </x:c>
      <x:c r="K9" s="64" t="n">
        <x:f>MAX(0,SUM(P$6:P8)-SUM(J$6:J8)-SUM(K$6:K8))</x:f>
        <x:v>1587725.9379706555</x:v>
      </x:c>
      <x:c r="L9" s="64">
        <x:f t="shared" si="2"/>
        <x:v>-18147636.024050966</x:v>
      </x:c>
      <x:c r="M9" s="64" t="n">
        <x:f>SUM(L$6:L9)+'14_Parametros'!$B$17</x:f>
        <x:v>-65955035.67702168</x:v>
      </x:c>
      <x:c r="N9" s="64" t="n">
        <x:f>SUM(J36:J57)</x:f>
        <x:v>13701390.296118448</x:v>
      </x:c>
      <x:c r="O9" s="64">
        <x:f t="shared" si="3"/>
        <x:v>65955035.677021682</x:v>
      </x:c>
      <x:c r="P9" s="67">
        <x:f t="shared" si="4"/>
        <x:v>5961903.1416316545</x:v>
      </x:c>
    </x:row>
    <x:row r="10" ht="34.04999923706055" customHeight="1">
      <x:c r="A10" s="71" t="n">
        <x:f>DATE(YEAR('14_Parametros'!B5),MONTH('14_Parametros'!B5)+4,1)</x:f>
        <x:v>46447</x:v>
      </x:c>
      <x:c r="B10" s="63">
        <x:f t="shared" si="0"/>
        <x:v>29117125.128945805</x:v>
      </x:c>
      <x:c r="C10" s="63">
        <x:f t="shared" si="1"/>
        <x:v>5823425.0257891612</x:v>
      </x:c>
      <x:c r="D10" s="63" t="n">
        <x:f>IF(AND('05_Carta Gantt'!$F$30+'14_Parametros'!$B$26&gt;=A10,'05_Carta Gantt'!$F$30+'14_Parametros'!$B$26&lt;EDATE(A10,1)),SUM($G$25:$G$30),0)</x:f>
        <x:v>0</x:v>
      </x:c>
      <x:c r="E10" s="63" t="n">
        <x:f>(N10*'14_Parametros'!$B$18+N9*(1-'14_Parametros'!$B$18))*'14_Parametros'!$B$19</x:f>
        <x:v>5100718.2067827135</x:v>
      </x:c>
      <x:c r="F10" s="63" t="n">
        <x:f>N10*'14_Parametros'!$B$20</x:f>
        <x:v>1454002.7731092435</x:v>
      </x:c>
      <x:c r="G10" s="63" t="n">
        <x:f>N9*'14_Parametros'!$B$21</x:f>
        <x:v>1370139.0296118448</x:v>
      </x:c>
      <x:c r="H10" s="63" t="n">
        <x:f>N10*'14_Parametros'!$B$22</x:f>
        <x:v>242333.79551820728</x:v>
      </x:c>
      <x:c r="I10" s="63" t="n">
        <x:f>MAX(0,MIN(EOMONTH(A10,0),'05_Carta Gantt'!$F$30)-MAX(A10,'14_Parametros'!$B$5)+1)/'14_Parametros'!$B$6*'07_Presupuesto'!$H$150</x:f>
        <x:v>2255562.917647049</x:v>
      </x:c>
      <x:c r="J10" s="63" t="n">
        <x:f>(E10+G10+H10+I10*'14_Parametros'!$B$23)*'14_Parametros'!$B$8</x:f>
        <x:v>1489784.773239896</x:v>
      </x:c>
      <x:c r="K10" s="63" t="n">
        <x:f>MAX(0,SUM(P$6:P9)-SUM(J$6:J9)-SUM(K$6:K9))</x:f>
        <x:v>3153179.745590439</x:v>
      </x:c>
      <x:c r="L10" s="63">
        <x:f t="shared" si="2"/>
        <x:v>19874828.913235568</x:v>
      </x:c>
      <x:c r="M10" s="63" t="n">
        <x:f>SUM(L$6:L10)+'14_Parametros'!$B$17</x:f>
        <x:v>-46080206.763786115</x:v>
      </x:c>
      <x:c r="N10" s="63" t="n">
        <x:f>SUM(K36:K57)</x:f>
        <x:v>4846675.910364145</x:v>
      </x:c>
      <x:c r="O10" s="63">
        <x:f t="shared" si="3"/>
        <x:v>46080206.763786115</x:v>
      </x:c>
      <x:c r="P10" s="67">
        <x:f t="shared" si="4"/>
        <x:v>944949.79201679584</x:v>
      </x:c>
    </x:row>
    <x:row r="11" ht="34.04999923706055" customHeight="1">
      <x:c r="A11" s="72" t="n">
        <x:f>DATE(YEAR('14_Parametros'!B5),MONTH('14_Parametros'!B5)+5,1)</x:f>
        <x:v>46478</x:v>
      </x:c>
      <x:c r="B11" s="64">
        <x:f t="shared" si="0"/>
        <x:v>29809515.708158273</x:v>
      </x:c>
      <x:c r="C11" s="64">
        <x:f t="shared" si="1"/>
        <x:v>5961903.1416316545</x:v>
      </x:c>
      <x:c r="D11" s="64" t="n">
        <x:f>IF(AND('05_Carta Gantt'!$F$30+'14_Parametros'!$B$26&gt;=A11,'05_Carta Gantt'!$F$30+'14_Parametros'!$B$26&lt;EDATE(A11,1)),SUM($G$25:$G$30),0)</x:f>
        <x:v>0</x:v>
      </x:c>
      <x:c r="E11" s="64" t="n">
        <x:f>(N11*'14_Parametros'!$B$18+N10*(1-'14_Parametros'!$B$18))*'14_Parametros'!$B$19</x:f>
        <x:v>1332835.87535014</x:v>
      </x:c>
      <x:c r="F11" s="64" t="n">
        <x:f>N11*'14_Parametros'!$B$20</x:f>
        <x:v>0</x:v>
      </x:c>
      <x:c r="G11" s="64" t="n">
        <x:f>N10*'14_Parametros'!$B$21</x:f>
        <x:v>484667.59103641455</x:v>
      </x:c>
      <x:c r="H11" s="64" t="n">
        <x:f>N11*'14_Parametros'!$B$22</x:f>
        <x:v>0</x:v>
      </x:c>
      <x:c r="I11" s="64" t="n">
        <x:f>MAX(0,MIN(EOMONTH(A11,0),'05_Carta Gantt'!$F$30)-MAX(A11,'14_Parametros'!$B$5)+1)/'14_Parametros'!$B$6*'07_Presupuesto'!$H$150</x:f>
        <x:v>0</x:v>
      </x:c>
      <x:c r="J11" s="64" t="n">
        <x:f>(E11+G11+H11+I11*'14_Parametros'!$B$23)*'14_Parametros'!$B$8</x:f>
        <x:v>345325.65861344535</x:v>
      </x:c>
      <x:c r="K11" s="64" t="n">
        <x:f>MAX(0,SUM(P$6:P10)-SUM(J$6:J10)-SUM(K$6:K10))</x:f>
        <x:v>0</x:v>
      </x:c>
      <x:c r="L11" s="64">
        <x:f t="shared" si="2"/>
        <x:v>33608589.724789925</x:v>
      </x:c>
      <x:c r="M11" s="64" t="n">
        <x:f>SUM(L$6:L11)+'14_Parametros'!$B$17</x:f>
        <x:v>-12471617.03899619</x:v>
      </x:c>
      <x:c r="N11" s="64" t="n">
        <x:f>SUM(L36:L57)</x:f>
        <x:v>0</x:v>
      </x:c>
      <x:c r="O11" s="64">
        <x:f t="shared" si="3"/>
        <x:v>12471617.03899619</x:v>
      </x:c>
      <x:c r="P11" s="67">
        <x:f t="shared" si="4"/>
        <x:v>1728052.2352941176</x:v>
      </x:c>
    </x:row>
    <x:row r="12" ht="34.04999923706055" customHeight="1">
      <x:c r="A12" s="71" t="n">
        <x:f>DATE(YEAR('14_Parametros'!B5),MONTH('14_Parametros'!B5)+6,1)</x:f>
        <x:v>46508</x:v>
      </x:c>
      <x:c r="B12" s="63">
        <x:f t="shared" si="0"/>
        <x:v>13365010.136554565</x:v>
      </x:c>
      <x:c r="C12" s="63">
        <x:f t="shared" si="1"/>
        <x:v>2673002.0273109134</x:v>
      </x:c>
      <x:c r="D12" s="63" t="n">
        <x:f>IF(AND('05_Carta Gantt'!$F$30+'14_Parametros'!$B$26&gt;=A12,'05_Carta Gantt'!$F$30+'14_Parametros'!$B$26&lt;EDATE(A12,1)),SUM($G$25:$G$30),0)</x:f>
        <x:v>0</x:v>
      </x:c>
      <x:c r="E12" s="63" t="n">
        <x:f>(N12*'14_Parametros'!$B$18+N11*(1-'14_Parametros'!$B$18))*'14_Parametros'!$B$19</x:f>
        <x:v>0</x:v>
      </x:c>
      <x:c r="F12" s="63" t="n">
        <x:f>N12*'14_Parametros'!$B$20</x:f>
        <x:v>0</x:v>
      </x:c>
      <x:c r="G12" s="63" t="n">
        <x:f>N11*'14_Parametros'!$B$21</x:f>
        <x:v>0</x:v>
      </x:c>
      <x:c r="H12" s="63" t="n">
        <x:f>N12*'14_Parametros'!$B$22</x:f>
        <x:v>0</x:v>
      </x:c>
      <x:c r="I12" s="63" t="n">
        <x:f>MAX(0,MIN(EOMONTH(A12,0),'05_Carta Gantt'!$F$30)-MAX(A12,'14_Parametros'!$B$5)+1)/'14_Parametros'!$B$6*'07_Presupuesto'!$H$150</x:f>
        <x:v>0</x:v>
      </x:c>
      <x:c r="J12" s="63" t="n">
        <x:f>(E12+G12+H12+I12*'14_Parametros'!$B$23)*'14_Parametros'!$B$8</x:f>
        <x:v>0</x:v>
      </x:c>
      <x:c r="K12" s="63" t="n">
        <x:f>MAX(0,SUM(P$6:P11)-SUM(J$6:J11)-SUM(K$6:K11))</x:f>
        <x:v>837891.5954575744</x:v>
      </x:c>
      <x:c r="L12" s="63">
        <x:f t="shared" si="2"/>
        <x:v>15200120.568407904</x:v>
      </x:c>
      <x:c r="M12" s="63" t="n">
        <x:f>SUM(L$6:L12)+'14_Parametros'!$B$17</x:f>
        <x:v>2728503.5294117145</x:v>
      </x:c>
      <x:c r="N12" s="63" t="n">
        <x:f>SUM(M36:M57)</x:f>
        <x:v>0</x:v>
      </x:c>
      <x:c r="O12" s="63">
        <x:f t="shared" si="3"/>
        <x:v>0</x:v>
      </x:c>
      <x:c r="P12" s="67">
        <x:f t="shared" si="4"/>
        <x:v>0</x:v>
      </x:c>
    </x:row>
    <x:row r="13" ht="34.04999923706055" customHeight="1">
      <x:c r="A13" s="72" t="n">
        <x:f>DATE(YEAR('14_Parametros'!B5),MONTH('14_Parametros'!B5)+7,1)</x:f>
        <x:v>46539</x:v>
      </x:c>
      <x:c r="B13" s="64">
        <x:f t="shared" si="0"/>
        <x:v>0</x:v>
      </x:c>
      <x:c r="C13" s="64">
        <x:f t="shared" si="1"/>
        <x:v>0</x:v>
      </x:c>
      <x:c r="D13" s="64" t="n">
        <x:f>IF(AND('05_Carta Gantt'!$F$30+'14_Parametros'!$B$26&gt;=A13,'05_Carta Gantt'!$F$30+'14_Parametros'!$B$26&lt;EDATE(A13,1)),SUM($G$25:$G$30),0)</x:f>
        <x:v>0</x:v>
      </x:c>
      <x:c r="E13" s="64" t="n">
        <x:f>(N13*'14_Parametros'!$B$18+N12*(1-'14_Parametros'!$B$18))*'14_Parametros'!$B$19</x:f>
        <x:v>0</x:v>
      </x:c>
      <x:c r="F13" s="64" t="n">
        <x:f>N13*'14_Parametros'!$B$20</x:f>
        <x:v>0</x:v>
      </x:c>
      <x:c r="G13" s="64" t="n">
        <x:f>N12*'14_Parametros'!$B$21</x:f>
        <x:v>0</x:v>
      </x:c>
      <x:c r="H13" s="64" t="n">
        <x:f>N13*'14_Parametros'!$B$22</x:f>
        <x:v>0</x:v>
      </x:c>
      <x:c r="I13" s="64" t="n">
        <x:f>MAX(0,MIN(EOMONTH(A13,0),'05_Carta Gantt'!$F$30)-MAX(A13,'14_Parametros'!$B$5)+1)/'14_Parametros'!$B$6*'07_Presupuesto'!$H$150</x:f>
        <x:v>0</x:v>
      </x:c>
      <x:c r="J13" s="64" t="n">
        <x:f>(E13+G13+H13+I13*'14_Parametros'!$B$23)*'14_Parametros'!$B$8</x:f>
        <x:v>0</x:v>
      </x:c>
      <x:c r="K13" s="64" t="n">
        <x:f>MAX(0,SUM(P$6:P12)-SUM(J$6:J12)-SUM(K$6:K12))</x:f>
        <x:v>0</x:v>
      </x:c>
      <x:c r="L13" s="64">
        <x:f t="shared" si="2"/>
        <x:v>0</x:v>
      </x:c>
      <x:c r="M13" s="64" t="n">
        <x:f>SUM(L$6:L13)+'14_Parametros'!$B$17</x:f>
        <x:v>2728503.5294117145</x:v>
      </x:c>
      <x:c r="N13" s="64" t="n">
        <x:f>SUM(N36:N57)</x:f>
        <x:v>0</x:v>
      </x:c>
      <x:c r="O13" s="64">
        <x:f t="shared" si="3"/>
        <x:v>0</x:v>
      </x:c>
      <x:c r="P13" s="67">
        <x:f t="shared" si="4"/>
        <x:v>0</x:v>
      </x:c>
    </x:row>
    <x:row r="14" ht="34.04999923706055" customHeight="1">
      <x:c r="A14" s="71" t="n">
        <x:f>DATE(YEAR('14_Parametros'!B5),MONTH('14_Parametros'!B5)+8,1)</x:f>
        <x:v>46569</x:v>
      </x:c>
      <x:c r="B14" s="63">
        <x:f t="shared" si="0"/>
        <x:v>0</x:v>
      </x:c>
      <x:c r="C14" s="63">
        <x:f t="shared" si="1"/>
        <x:v>0</x:v>
      </x:c>
      <x:c r="D14" s="63" t="n">
        <x:f>IF(AND('05_Carta Gantt'!$F$30+'14_Parametros'!$B$26&gt;=A14,'05_Carta Gantt'!$F$30+'14_Parametros'!$B$26&lt;EDATE(A14,1)),SUM($G$25:$G$30),0)</x:f>
        <x:v>0</x:v>
      </x:c>
      <x:c r="E14" s="63" t="n">
        <x:f>(N14*'14_Parametros'!$B$18+N13*(1-'14_Parametros'!$B$18))*'14_Parametros'!$B$19</x:f>
        <x:v>0</x:v>
      </x:c>
      <x:c r="F14" s="63" t="n">
        <x:f>N14*'14_Parametros'!$B$20</x:f>
        <x:v>0</x:v>
      </x:c>
      <x:c r="G14" s="63" t="n">
        <x:f>N13*'14_Parametros'!$B$21</x:f>
        <x:v>0</x:v>
      </x:c>
      <x:c r="H14" s="63" t="n">
        <x:f>N14*'14_Parametros'!$B$22</x:f>
        <x:v>0</x:v>
      </x:c>
      <x:c r="I14" s="63" t="n">
        <x:f>MAX(0,MIN(EOMONTH(A14,0),'05_Carta Gantt'!$F$30)-MAX(A14,'14_Parametros'!$B$5)+1)/'14_Parametros'!$B$6*'07_Presupuesto'!$H$150</x:f>
        <x:v>0</x:v>
      </x:c>
      <x:c r="J14" s="63" t="n">
        <x:f>(E14+G14+H14+I14*'14_Parametros'!$B$23)*'14_Parametros'!$B$8</x:f>
        <x:v>0</x:v>
      </x:c>
      <x:c r="K14" s="63" t="n">
        <x:f>MAX(0,SUM(P$6:P13)-SUM(J$6:J13)-SUM(K$6:K13))</x:f>
        <x:v>0</x:v>
      </x:c>
      <x:c r="L14" s="63">
        <x:f t="shared" si="2"/>
        <x:v>0</x:v>
      </x:c>
      <x:c r="M14" s="63" t="n">
        <x:f>SUM(L$6:L14)+'14_Parametros'!$B$17</x:f>
        <x:v>2728503.5294117145</x:v>
      </x:c>
      <x:c r="N14" s="63" t="n">
        <x:f>SUM(O36:O57)</x:f>
        <x:v>0</x:v>
      </x:c>
      <x:c r="O14" s="63">
        <x:f t="shared" si="3"/>
        <x:v>0</x:v>
      </x:c>
      <x:c r="P14" s="67">
        <x:f t="shared" si="4"/>
        <x:v>0</x:v>
      </x:c>
    </x:row>
    <x:row r="15" ht="34.04999923706055" customHeight="1">
      <x:c r="A15" s="72" t="n">
        <x:f>DATE(YEAR('14_Parametros'!B5),MONTH('14_Parametros'!B5)+9,1)</x:f>
        <x:v>46600</x:v>
      </x:c>
      <x:c r="B15" s="64">
        <x:f t="shared" si="0"/>
        <x:v>0</x:v>
      </x:c>
      <x:c r="C15" s="64">
        <x:f t="shared" si="1"/>
        <x:v>0</x:v>
      </x:c>
      <x:c r="D15" s="64" t="n">
        <x:f>IF(AND('05_Carta Gantt'!$F$30+'14_Parametros'!$B$26&gt;=A15,'05_Carta Gantt'!$F$30+'14_Parametros'!$B$26&lt;EDATE(A15,1)),SUM($G$25:$G$30),0)</x:f>
        <x:v>0</x:v>
      </x:c>
      <x:c r="E15" s="64" t="n">
        <x:f>(N15*'14_Parametros'!$B$18+N14*(1-'14_Parametros'!$B$18))*'14_Parametros'!$B$19</x:f>
        <x:v>0</x:v>
      </x:c>
      <x:c r="F15" s="64" t="n">
        <x:f>N15*'14_Parametros'!$B$20</x:f>
        <x:v>0</x:v>
      </x:c>
      <x:c r="G15" s="64" t="n">
        <x:f>N14*'14_Parametros'!$B$21</x:f>
        <x:v>0</x:v>
      </x:c>
      <x:c r="H15" s="64" t="n">
        <x:f>N15*'14_Parametros'!$B$22</x:f>
        <x:v>0</x:v>
      </x:c>
      <x:c r="I15" s="64" t="n">
        <x:f>MAX(0,MIN(EOMONTH(A15,0),'05_Carta Gantt'!$F$30)-MAX(A15,'14_Parametros'!$B$5)+1)/'14_Parametros'!$B$6*'07_Presupuesto'!$H$150</x:f>
        <x:v>0</x:v>
      </x:c>
      <x:c r="J15" s="64" t="n">
        <x:f>(E15+G15+H15+I15*'14_Parametros'!$B$23)*'14_Parametros'!$B$8</x:f>
        <x:v>0</x:v>
      </x:c>
      <x:c r="K15" s="64" t="n">
        <x:f>MAX(0,SUM(P$6:P14)-SUM(J$6:J14)-SUM(K$6:K14))</x:f>
        <x:v>0</x:v>
      </x:c>
      <x:c r="L15" s="64">
        <x:f t="shared" si="2"/>
        <x:v>0</x:v>
      </x:c>
      <x:c r="M15" s="64" t="n">
        <x:f>SUM(L$6:L15)+'14_Parametros'!$B$17</x:f>
        <x:v>2728503.5294117145</x:v>
      </x:c>
      <x:c r="N15" s="64" t="n">
        <x:f>SUM(P36:P57)</x:f>
        <x:v>0</x:v>
      </x:c>
      <x:c r="O15" s="64">
        <x:f t="shared" si="3"/>
        <x:v>0</x:v>
      </x:c>
      <x:c r="P15" s="67">
        <x:f t="shared" si="4"/>
        <x:v>0</x:v>
      </x:c>
    </x:row>
    <x:row r="16" ht="34.04999923706055" customHeight="1">
      <x:c r="A16" s="71" t="n">
        <x:f>DATE(YEAR('14_Parametros'!B5),MONTH('14_Parametros'!B5)+10,1)</x:f>
        <x:v>46631</x:v>
      </x:c>
      <x:c r="B16" s="63">
        <x:f t="shared" si="0"/>
        <x:v>0</x:v>
      </x:c>
      <x:c r="C16" s="63">
        <x:f t="shared" si="1"/>
        <x:v>0</x:v>
      </x:c>
      <x:c r="D16" s="63" t="n">
        <x:f>IF(AND('05_Carta Gantt'!$F$30+'14_Parametros'!$B$26&gt;=A16,'05_Carta Gantt'!$F$30+'14_Parametros'!$B$26&lt;EDATE(A16,1)),SUM($G$25:$G$30),0)</x:f>
        <x:v>4547505.882352929</x:v>
      </x:c>
      <x:c r="E16" s="63" t="n">
        <x:f>(N16*'14_Parametros'!$B$18+N15*(1-'14_Parametros'!$B$18))*'14_Parametros'!$B$19</x:f>
        <x:v>0</x:v>
      </x:c>
      <x:c r="F16" s="63" t="n">
        <x:f>N16*'14_Parametros'!$B$20</x:f>
        <x:v>0</x:v>
      </x:c>
      <x:c r="G16" s="63" t="n">
        <x:f>N15*'14_Parametros'!$B$21</x:f>
        <x:v>0</x:v>
      </x:c>
      <x:c r="H16" s="63" t="n">
        <x:f>N16*'14_Parametros'!$B$22</x:f>
        <x:v>0</x:v>
      </x:c>
      <x:c r="I16" s="63" t="n">
        <x:f>MAX(0,MIN(EOMONTH(A16,0),'05_Carta Gantt'!$F$30)-MAX(A16,'14_Parametros'!$B$5)+1)/'14_Parametros'!$B$6*'07_Presupuesto'!$H$150</x:f>
        <x:v>0</x:v>
      </x:c>
      <x:c r="J16" s="63" t="n">
        <x:f>(E16+G16+H16+I16*'14_Parametros'!$B$23)*'14_Parametros'!$B$8</x:f>
        <x:v>0</x:v>
      </x:c>
      <x:c r="K16" s="63" t="n">
        <x:f>MAX(0,SUM(P$6:P15)-SUM(J$6:J15)-SUM(K$6:K15))</x:f>
        <x:v>0</x:v>
      </x:c>
      <x:c r="L16" s="63">
        <x:f t="shared" si="2"/>
        <x:v>4547505.8823529389</x:v>
      </x:c>
      <x:c r="M16" s="63" t="n">
        <x:f>SUM(L$6:L16)+'14_Parametros'!$B$17</x:f>
        <x:v>7276009.411764653</x:v>
      </x:c>
      <x:c r="N16" s="63" t="n">
        <x:f>SUM(Q36:Q57)</x:f>
        <x:v>0</x:v>
      </x:c>
      <x:c r="O16" s="63">
        <x:f t="shared" si="3"/>
        <x:v>0</x:v>
      </x:c>
      <x:c r="P16" s="67">
        <x:f t="shared" si="4"/>
        <x:v>0</x:v>
      </x:c>
    </x:row>
    <x:row r="17" ht="34.04999923706055" customHeight="1">
      <x:c r="A17" s="72" t="n">
        <x:f>DATE(YEAR('14_Parametros'!B5),MONTH('14_Parametros'!B5)+11,1)</x:f>
        <x:v>46661</x:v>
      </x:c>
      <x:c r="B17" s="64">
        <x:f t="shared" si="0"/>
        <x:v>0</x:v>
      </x:c>
      <x:c r="C17" s="64">
        <x:f t="shared" si="1"/>
        <x:v>0</x:v>
      </x:c>
      <x:c r="D17" s="64" t="n">
        <x:f>IF(AND('05_Carta Gantt'!$F$30+'14_Parametros'!$B$26&gt;=A17,'05_Carta Gantt'!$F$30+'14_Parametros'!$B$26&lt;EDATE(A17,1)),SUM($G$25:$G$30),0)</x:f>
        <x:v>0</x:v>
      </x:c>
      <x:c r="E17" s="64" t="n">
        <x:f>(N17*'14_Parametros'!$B$18+N16*(1-'14_Parametros'!$B$18))*'14_Parametros'!$B$19</x:f>
        <x:v>0</x:v>
      </x:c>
      <x:c r="F17" s="64" t="n">
        <x:f>N17*'14_Parametros'!$B$20</x:f>
        <x:v>0</x:v>
      </x:c>
      <x:c r="G17" s="64" t="n">
        <x:f>N16*'14_Parametros'!$B$21</x:f>
        <x:v>0</x:v>
      </x:c>
      <x:c r="H17" s="64" t="n">
        <x:f>N17*'14_Parametros'!$B$22</x:f>
        <x:v>0</x:v>
      </x:c>
      <x:c r="I17" s="64" t="n">
        <x:f>MAX(0,MIN(EOMONTH(A17,0),'05_Carta Gantt'!$F$30)-MAX(A17,'14_Parametros'!$B$5)+1)/'14_Parametros'!$B$6*'07_Presupuesto'!$H$150</x:f>
        <x:v>0</x:v>
      </x:c>
      <x:c r="J17" s="64" t="n">
        <x:f>(E17+G17+H17+I17*'14_Parametros'!$B$23)*'14_Parametros'!$B$8</x:f>
        <x:v>0</x:v>
      </x:c>
      <x:c r="K17" s="64" t="n">
        <x:f>MAX(0,SUM(P$6:P16)-SUM(J$6:J16)-SUM(K$6:K16))</x:f>
        <x:v>0</x:v>
      </x:c>
      <x:c r="L17" s="64">
        <x:f t="shared" si="2"/>
        <x:v>0</x:v>
      </x:c>
      <x:c r="M17" s="64" t="n">
        <x:f>SUM(L$6:L17)+'14_Parametros'!$B$17</x:f>
        <x:v>7276009.411764653</x:v>
      </x:c>
      <x:c r="N17" s="64" t="n">
        <x:f>SUM(R36:R57)</x:f>
        <x:v>0</x:v>
      </x:c>
      <x:c r="O17" s="64">
        <x:f t="shared" si="3"/>
        <x:v>0</x:v>
      </x:c>
      <x:c r="P17" s="67">
        <x:f t="shared" si="4"/>
        <x:v>0</x:v>
      </x:c>
    </x:row>
    <x:row r="18" ht="34.04999923706055" customHeight="1">
      <x:c r="A18" s="71" t="n">
        <x:f>DATE(YEAR('14_Parametros'!B5),MONTH('14_Parametros'!B5)+12,1)</x:f>
        <x:v>46692</x:v>
      </x:c>
      <x:c r="B18" s="63">
        <x:f t="shared" si="0"/>
        <x:v>0</x:v>
      </x:c>
      <x:c r="C18" s="63">
        <x:f t="shared" si="1"/>
        <x:v>0</x:v>
      </x:c>
      <x:c r="D18" s="63" t="n">
        <x:f>IF(AND('05_Carta Gantt'!$F$30+'14_Parametros'!$B$26&gt;=A18,'05_Carta Gantt'!$F$30+'14_Parametros'!$B$26&lt;EDATE(A18,1)),SUM($G$25:$G$30),0)</x:f>
        <x:v>0</x:v>
      </x:c>
      <x:c r="E18" s="63" t="n">
        <x:f>(N18*'14_Parametros'!$B$18+N17*(1-'14_Parametros'!$B$18))*'14_Parametros'!$B$19</x:f>
        <x:v>0</x:v>
      </x:c>
      <x:c r="F18" s="63" t="n">
        <x:f>N18*'14_Parametros'!$B$20</x:f>
        <x:v>0</x:v>
      </x:c>
      <x:c r="G18" s="63" t="n">
        <x:f>N17*'14_Parametros'!$B$21</x:f>
        <x:v>0</x:v>
      </x:c>
      <x:c r="H18" s="63" t="n">
        <x:f>N18*'14_Parametros'!$B$22</x:f>
        <x:v>0</x:v>
      </x:c>
      <x:c r="I18" s="63" t="n">
        <x:f>MAX(0,MIN(EOMONTH(A18,0),'05_Carta Gantt'!$F$30)-MAX(A18,'14_Parametros'!$B$5)+1)/'14_Parametros'!$B$6*'07_Presupuesto'!$H$150</x:f>
        <x:v>0</x:v>
      </x:c>
      <x:c r="J18" s="63" t="n">
        <x:f>(E18+G18+H18+I18*'14_Parametros'!$B$23)*'14_Parametros'!$B$8</x:f>
        <x:v>0</x:v>
      </x:c>
      <x:c r="K18" s="63" t="n">
        <x:f>MAX(0,SUM(P$6:P17)-SUM(J$6:J17)-SUM(K$6:K17))</x:f>
        <x:v>0</x:v>
      </x:c>
      <x:c r="L18" s="63">
        <x:f t="shared" si="2"/>
        <x:v>0</x:v>
      </x:c>
      <x:c r="M18" s="63" t="n">
        <x:f>SUM(L$6:L18)+'14_Parametros'!$B$17</x:f>
        <x:v>7276009.411764653</x:v>
      </x:c>
      <x:c r="N18" s="63" t="n">
        <x:f>SUM(S36:S57)</x:f>
        <x:v>0</x:v>
      </x:c>
      <x:c r="O18" s="63">
        <x:f t="shared" si="3"/>
        <x:v>0</x:v>
      </x:c>
      <x:c r="P18" s="67">
        <x:f t="shared" si="4"/>
        <x:v>0</x:v>
      </x:c>
    </x:row>
    <x:row r="20">
      <x:c r="A20" t="s">
        <x:v>413</x:v>
      </x:c>
      <x:c r="C20" s="67" t="n">
        <x:f>MAX(O6:O18)</x:f>
        <x:v>65955035.67702168</x:v>
      </x:c>
    </x:row>
    <x:row r="21" ht="37.95000076293945" customHeight="1">
      <x:c r="A21" s="153" t="s">
        <x:v>414</x:v>
      </x:c>
      <x:c r="B21" s="153"/>
      <x:c r="C21" s="153"/>
      <x:c r="D21" s="153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</x:row>
    <x:row r="24" ht="43.95000076293945" customHeight="1">
      <x:c r="A24" s="50" t="s">
        <x:v>415</x:v>
      </x:c>
      <x:c r="B24" s="50" t="s">
        <x:v>416</x:v>
      </x:c>
      <x:c r="C24" s="50" t="s">
        <x:v>417</x:v>
      </x:c>
      <x:c r="D24" s="50" t="s">
        <x:v>418</x:v>
      </x:c>
      <x:c r="E24" s="50" t="s">
        <x:v>419</x:v>
      </x:c>
      <x:c r="F24" s="50" t="s">
        <x:v>420</x:v>
      </x:c>
      <x:c r="G24" s="50" t="s">
        <x:v>421</x:v>
      </x:c>
      <x:c r="H24" s="50" t="s">
        <x:v>422</x:v>
      </x:c>
      <x:c r="I24" s="50" t="s">
        <x:v>423</x:v>
      </x:c>
      <x:c r="J24" s="50" t="s">
        <x:v>424</x:v>
      </x:c>
      <x:c r="K24" s="50" t="s">
        <x:v>425</x:v>
      </x:c>
      <x:c r="L24" s="50" t="s">
        <x:v>426</x:v>
      </x:c>
    </x:row>
    <x:row r="25" ht="34.04999923706055" customHeight="1">
      <x:c r="A25" s="51">
        <x:v>1</x:v>
      </x:c>
      <x:c r="B25" s="57" t="n">
        <x:f>DATE(YEAR('14_Parametros'!B5),MONTH('14_Parametros'!B5)+0,10)</x:f>
        <x:v>46336</x:v>
      </x:c>
      <x:c r="C25" s="57" t="n">
        <x:f>WORKDAY(DATE(YEAR(B25),MONTH(B25),15)-1,1+'14_Parametros'!$B$15,'14_Parametros'!$B$38:$B$50)</x:f>
        <x:v>46349</x:v>
      </x:c>
      <x:c r="D25" s="57" t="n">
        <x:f>WORKDAY(C25,'14_Parametros'!$B$14,'14_Parametros'!$B$38:$B$50)</x:f>
        <x:v>46394</x:v>
      </x:c>
      <x:c r="E25" s="64" t="n">
        <x:f>SUM(G63:G202)</x:f>
        <x:v>9449584.663865546</x:v>
      </x:c>
      <x:c r="F25" s="64" t="n">
        <x:f>MAX(0,MIN(E25,'07_Presupuesto'!$H$152*(1-'14_Parametros'!$B$16))-0)</x:f>
        <x:v>9449584.663865546</x:v>
      </x:c>
      <x:c r="G25" s="64" t="n">
        <x:f>F25*'14_Parametros'!$B$12</x:f>
        <x:v>472479.2331932773</x:v>
      </x:c>
      <x:c r="H25" s="64" t="n">
        <x:f t="shared" ref="H25:H30" si="5">F25-G25-K25</x:f>
        <x:v>8977105.43067227</x:v>
      </x:c>
      <x:c r="I25" s="64" t="n">
        <x:f>F25*'14_Parametros'!$B$8</x:f>
        <x:v>1795421.0861344538</x:v>
      </x:c>
      <x:c r="J25" s="64" t="n">
        <x:f t="shared" ref="J25:J30" si="6">F25+I25</x:f>
        <x:v>11245005.75</x:v>
      </x:c>
      <x:c r="K25" s="64" t="n">
        <x:f>F25*'14_Parametros'!$B$13</x:f>
        <x:v>0</x:v>
      </x:c>
      <x:c r="L25" s="51" t="s">
        <x:v>427</x:v>
      </x:c>
    </x:row>
    <x:row r="26" ht="34.04999923706055" customHeight="1">
      <x:c r="A26" s="52">
        <x:v>2</x:v>
      </x:c>
      <x:c r="B26" s="56" t="n">
        <x:f>DATE(YEAR('14_Parametros'!B5),MONTH('14_Parametros'!B5)+1,10)</x:f>
        <x:v>46366</x:v>
      </x:c>
      <x:c r="C26" s="56" t="n">
        <x:f>WORKDAY(DATE(YEAR(B26),MONTH(B26),15)-1,1+'14_Parametros'!$B$15,'14_Parametros'!$B$38:$B$50)</x:f>
        <x:v>46378</x:v>
      </x:c>
      <x:c r="D26" s="56" t="n">
        <x:f>WORKDAY(C26,'14_Parametros'!$B$14,'14_Parametros'!$B$38:$B$50)</x:f>
        <x:v>46422</x:v>
      </x:c>
      <x:c r="E26" s="63" t="n">
        <x:f>SUM(H63:H202)</x:f>
        <x:v>14853642.937944409</x:v>
      </x:c>
      <x:c r="F26" s="63" t="n">
        <x:f>MAX(0,MIN(E26,'07_Presupuesto'!$H$152*(1-'14_Parametros'!$B$16))-SUM(F$25:F25))</x:f>
        <x:v>5404058.274078863</x:v>
      </x:c>
      <x:c r="G26" s="63" t="n">
        <x:f>F26*'14_Parametros'!$B$12</x:f>
        <x:v>270202.91370394314</x:v>
      </x:c>
      <x:c r="H26" s="63">
        <x:f t="shared" si="5"/>
        <x:v>5133855.3603749201</x:v>
      </x:c>
      <x:c r="I26" s="63" t="n">
        <x:f>F26*'14_Parametros'!$B$8</x:f>
        <x:v>1026771.072074984</x:v>
      </x:c>
      <x:c r="J26" s="63">
        <x:f t="shared" si="6"/>
        <x:v>6430829.3461538469</x:v>
      </x:c>
      <x:c r="K26" s="63" t="n">
        <x:f>F26*'14_Parametros'!$B$13</x:f>
        <x:v>0</x:v>
      </x:c>
      <x:c r="L26" s="52" t="s">
        <x:v>427</x:v>
      </x:c>
    </x:row>
    <x:row r="27" ht="34.04999923706055" customHeight="1">
      <x:c r="A27" s="51">
        <x:v>3</x:v>
      </x:c>
      <x:c r="B27" s="57" t="n">
        <x:f>DATE(YEAR('14_Parametros'!B5),MONTH('14_Parametros'!B5)+2,10)</x:f>
        <x:v>46397</x:v>
      </x:c>
      <x:c r="C27" s="57" t="n">
        <x:f>WORKDAY(DATE(YEAR(B27),MONTH(B27),15)-1,1+'14_Parametros'!$B$15,'14_Parametros'!$B$38:$B$50)</x:f>
        <x:v>46409</x:v>
      </x:c>
      <x:c r="D27" s="57" t="n">
        <x:f>WORKDAY(C27,'14_Parametros'!$B$14,'14_Parametros'!$B$38:$B$50)</x:f>
        <x:v>46451</x:v>
      </x:c>
      <x:c r="E27" s="64" t="n">
        <x:f>SUM(I63:I202)</x:f>
        <x:v>45503248.33683473</x:v>
      </x:c>
      <x:c r="F27" s="64" t="n">
        <x:f>MAX(0,MIN(E27,'07_Presupuesto'!$H$152*(1-'14_Parametros'!$B$16))-SUM(F$25:F26))</x:f>
        <x:v>30649605.39889032</x:v>
      </x:c>
      <x:c r="G27" s="64" t="n">
        <x:f>F27*'14_Parametros'!$B$12</x:f>
        <x:v>1532480.269944516</x:v>
      </x:c>
      <x:c r="H27" s="64">
        <x:f t="shared" si="5"/>
        <x:v>29117125.128945805</x:v>
      </x:c>
      <x:c r="I27" s="64" t="n">
        <x:f>F27*'14_Parametros'!$B$8</x:f>
        <x:v>5823425.025789161</x:v>
      </x:c>
      <x:c r="J27" s="64">
        <x:f t="shared" si="6"/>
        <x:v>36473030.42467948</x:v>
      </x:c>
      <x:c r="K27" s="64" t="n">
        <x:f>F27*'14_Parametros'!$B$13</x:f>
        <x:v>0</x:v>
      </x:c>
      <x:c r="L27" s="51" t="s">
        <x:v>427</x:v>
      </x:c>
    </x:row>
    <x:row r="28" ht="34.04999923706055" customHeight="1">
      <x:c r="A28" s="52">
        <x:v>4</x:v>
      </x:c>
      <x:c r="B28" s="56" t="n">
        <x:f>DATE(YEAR('14_Parametros'!B5),MONTH('14_Parametros'!B5)+3,10)</x:f>
        <x:v>46428</x:v>
      </x:c>
      <x:c r="C28" s="56" t="n">
        <x:f>WORKDAY(DATE(YEAR(B28),MONTH(B28),15)-1,1+'14_Parametros'!$B$15,'14_Parametros'!$B$38:$B$50)</x:f>
        <x:v>46440</x:v>
      </x:c>
      <x:c r="D28" s="56" t="n">
        <x:f>WORKDAY(C28,'14_Parametros'!$B$14,'14_Parametros'!$B$38:$B$50)</x:f>
        <x:v>46483</x:v>
      </x:c>
      <x:c r="E28" s="63" t="n">
        <x:f>SUM(J63:J202)</x:f>
        <x:v>76881685.92436975</x:v>
      </x:c>
      <x:c r="F28" s="63" t="n">
        <x:f>MAX(0,MIN(E28,'07_Presupuesto'!$H$152*(1-'14_Parametros'!$B$16))-SUM(F$25:F27))</x:f>
        <x:v>31378437.587535024</x:v>
      </x:c>
      <x:c r="G28" s="63" t="n">
        <x:f>F28*'14_Parametros'!$B$12</x:f>
        <x:v>1568921.8793767514</x:v>
      </x:c>
      <x:c r="H28" s="63">
        <x:f t="shared" si="5"/>
        <x:v>29809515.708158273</x:v>
      </x:c>
      <x:c r="I28" s="63" t="n">
        <x:f>F28*'14_Parametros'!$B$8</x:f>
        <x:v>5961903.141631654</x:v>
      </x:c>
      <x:c r="J28" s="63">
        <x:f t="shared" si="6"/>
        <x:v>37340340.729166679</x:v>
      </x:c>
      <x:c r="K28" s="63" t="n">
        <x:f>F28*'14_Parametros'!$B$13</x:f>
        <x:v>0</x:v>
      </x:c>
      <x:c r="L28" s="52" t="s">
        <x:v>427</x:v>
      </x:c>
    </x:row>
    <x:row r="29" ht="34.04999923706055" customHeight="1">
      <x:c r="A29" s="51">
        <x:v>5</x:v>
      </x:c>
      <x:c r="B29" s="57" t="n">
        <x:f>DATE(YEAR('14_Parametros'!B5),MONTH('14_Parametros'!B5)+4,10)</x:f>
        <x:v>46456</x:v>
      </x:c>
      <x:c r="C29" s="57" t="n">
        <x:f>WORKDAY(DATE(YEAR(B29),MONTH(B29),15)-1,1+'14_Parametros'!$B$15,'14_Parametros'!$B$38:$B$50)</x:f>
        <x:v>46468</x:v>
      </x:c>
      <x:c r="D29" s="57" t="n">
        <x:f>WORKDAY(C29,'14_Parametros'!$B$14,'14_Parametros'!$B$38:$B$50)</x:f>
        <x:v>46511</x:v>
      </x:c>
      <x:c r="E29" s="64" t="n">
        <x:f>SUM(K63:K202)</x:f>
        <x:v>87472735.29411764</x:v>
      </x:c>
      <x:c r="F29" s="64" t="n">
        <x:f>MAX(0,MIN(E29,'07_Presupuesto'!$H$152*(1-'14_Parametros'!$B$16))-SUM(F$25:F28))</x:f>
        <x:v>4973419.957983136</x:v>
      </x:c>
      <x:c r="G29" s="64" t="n">
        <x:f>F29*'14_Parametros'!$B$12</x:f>
        <x:v>248670.99789915682</x:v>
      </x:c>
      <x:c r="H29" s="64">
        <x:f t="shared" si="5"/>
        <x:v>4724748.9600839792</x:v>
      </x:c>
      <x:c r="I29" s="64" t="n">
        <x:f>F29*'14_Parametros'!$B$8</x:f>
        <x:v>944949.7920167958</x:v>
      </x:c>
      <x:c r="J29" s="64">
        <x:f t="shared" si="6"/>
        <x:v>5918369.749999932</x:v>
      </x:c>
      <x:c r="K29" s="64" t="n">
        <x:f>F29*'14_Parametros'!$B$13</x:f>
        <x:v>0</x:v>
      </x:c>
      <x:c r="L29" s="51" t="s">
        <x:v>427</x:v>
      </x:c>
    </x:row>
    <x:row r="30" ht="34.04999923706055" customHeight="1">
      <x:c r="A30" s="52">
        <x:v>6</x:v>
      </x:c>
      <x:c r="B30" s="56" t="n">
        <x:f>'05_Carta Gantt'!F30</x:f>
        <x:v>46477</x:v>
      </x:c>
      <x:c r="C30" s="56" t="n">
        <x:f>WORKDAY(B30,'14_Parametros'!$B$15,'14_Parametros'!$B$38:$B$50)</x:f>
        <x:v>46484</x:v>
      </x:c>
      <x:c r="D30" s="56" t="n">
        <x:f>WORKDAY(C30,'14_Parametros'!$B$14,'14_Parametros'!$B$38:$B$50)</x:f>
        <x:v>46526</x:v>
      </x:c>
      <x:c r="E30" s="63" t="n">
        <x:f>SUM(L63:L202)</x:f>
        <x:v>90950117.64705878</x:v>
      </x:c>
      <x:c r="F30" s="63" t="n">
        <x:f>'07_Presupuesto'!H152-SUM(F$25:F29)</x:f>
        <x:v>9095011.764705881</x:v>
      </x:c>
      <x:c r="G30" s="63" t="n">
        <x:f>F30*'14_Parametros'!$B$12</x:f>
        <x:v>454750.5882352941</x:v>
      </x:c>
      <x:c r="H30" s="63">
        <x:f t="shared" si="5"/>
        <x:v>8640261.176470587</x:v>
      </x:c>
      <x:c r="I30" s="63" t="n">
        <x:f>F30*'14_Parametros'!$B$8</x:f>
        <x:v>1728052.2352941176</x:v>
      </x:c>
      <x:c r="J30" s="63">
        <x:f t="shared" si="6"/>
        <x:v>10823064</x:v>
      </x:c>
      <x:c r="K30" s="63" t="n">
        <x:f>F30*'14_Parametros'!$B$13</x:f>
        <x:v>0</x:v>
      </x:c>
      <x:c r="L30" s="52" t="s">
        <x:v>428</x:v>
      </x:c>
    </x:row>
    <x:row r="32" ht="37.95000076293945" customHeight="1">
      <x:c r="A32" s="153" t="s">
        <x:v>429</x:v>
      </x:c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53"/>
      <x:c r="L32" s="153"/>
      <x:c r="M32" s="153"/>
      <x:c r="N32" s="153"/>
      <x:c r="O32" s="153"/>
    </x:row>
    <x:row r="35" ht="43.95000076293945" customHeight="1">
      <x:c r="A35" s="50" t="s">
        <x:v>117</x:v>
      </x:c>
      <x:c r="B35" s="50" t="s">
        <x:v>430</x:v>
      </x:c>
      <x:c r="C35" s="50" t="s">
        <x:v>431</x:v>
      </x:c>
      <x:c r="D35" s="50" t="s">
        <x:v>432</x:v>
      </x:c>
      <x:c r="E35" s="50" t="s">
        <x:v>433</x:v>
      </x:c>
      <x:c r="F35" s="50" t="s">
        <x:v>210</x:v>
      </x:c>
      <x:c r="G35" s="50" t="s">
        <x:v>434</x:v>
      </x:c>
      <x:c r="H35" s="50" t="s">
        <x:v>435</x:v>
      </x:c>
      <x:c r="I35" s="50" t="s">
        <x:v>436</x:v>
      </x:c>
      <x:c r="J35" s="50" t="s">
        <x:v>437</x:v>
      </x:c>
      <x:c r="K35" s="50" t="s">
        <x:v>438</x:v>
      </x:c>
      <x:c r="L35" s="50" t="s">
        <x:v>439</x:v>
      </x:c>
      <x:c r="M35" s="50" t="s">
        <x:v>440</x:v>
      </x:c>
      <x:c r="N35" s="50" t="s">
        <x:v>441</x:v>
      </x:c>
      <x:c r="O35" s="50" t="s">
        <x:v>442</x:v>
      </x:c>
      <x:c r="P35" s="50" t="s">
        <x:v>443</x:v>
      </x:c>
      <x:c r="Q35" s="50" t="s">
        <x:v>444</x:v>
      </x:c>
      <x:c r="R35" s="50" t="s">
        <x:v>445</x:v>
      </x:c>
      <x:c r="S35" s="50" t="s">
        <x:v>446</x:v>
      </x:c>
    </x:row>
    <x:row r="36" ht="34.04999923706055" customHeight="1">
      <x:c r="A36" s="52" t="str">
        <x:f>'07_Presupuesto'!A174</x:f>
        <x:v>A</x:v>
      </x:c>
      <x:c r="B36" s="52" t="str">
        <x:f>'07_Presupuesto'!B174</x:f>
        <x:v>Instalación de faenas y cierre perimetral</x:v>
      </x:c>
      <x:c r="C36" s="52" t="n">
        <x:f>'07_Presupuesto'!C174</x:f>
        <x:v>7089010.084033613</x:v>
      </x:c>
      <x:c r="D36" s="56" t="n">
        <x:f>'07_Presupuesto'!F174</x:f>
        <x:v>46328</x:v>
      </x:c>
      <x:c r="E36" s="56" t="n">
        <x:f>'07_Presupuesto'!G174</x:f>
        <x:v>46333</x:v>
      </x:c>
      <x:c r="F36" s="52" t="n">
        <x:f t="shared" ref="F36:F57" si="7">E36-D36+1</x:f>
        <x:v>6</x:v>
      </x:c>
      <x:c r="G36" s="63" t="n">
        <x:f>$C36*MAX(0,MIN($E36,EOMONTH($A6,0))-MAX($D36,$A6)+1)/$F36</x:f>
        <x:v>7089010.084033611</x:v>
      </x:c>
      <x:c r="H36" s="63" t="n">
        <x:f>$C36*MAX(0,MIN($E36,EOMONTH($A7,0))-MAX($D36,$A7)+1)/$F36</x:f>
        <x:v>0</x:v>
      </x:c>
      <x:c r="I36" s="63" t="n">
        <x:f>$C36*MAX(0,MIN($E36,EOMONTH($A8,0))-MAX($D36,$A8)+1)/$F36</x:f>
        <x:v>0</x:v>
      </x:c>
      <x:c r="J36" s="63" t="n">
        <x:f>$C36*MAX(0,MIN($E36,EOMONTH($A9,0))-MAX($D36,$A9)+1)/$F36</x:f>
        <x:v>0</x:v>
      </x:c>
      <x:c r="K36" s="63" t="n">
        <x:f>$C36*MAX(0,MIN($E36,EOMONTH($A10,0))-MAX($D36,$A10)+1)/$F36</x:f>
        <x:v>0</x:v>
      </x:c>
      <x:c r="L36" s="63" t="n">
        <x:f>$C36*MAX(0,MIN($E36,EOMONTH($A11,0))-MAX($D36,$A11)+1)/$F36</x:f>
        <x:v>0</x:v>
      </x:c>
      <x:c r="M36" s="63" t="n">
        <x:f>$C36*MAX(0,MIN($E36,EOMONTH($A12,0))-MAX($D36,$A12)+1)/$F36</x:f>
        <x:v>0</x:v>
      </x:c>
      <x:c r="N36" s="63" t="n">
        <x:f>$C36*MAX(0,MIN($E36,EOMONTH($A13,0))-MAX($D36,$A13)+1)/$F36</x:f>
        <x:v>0</x:v>
      </x:c>
      <x:c r="O36" s="63" t="n">
        <x:f>$C36*MAX(0,MIN($E36,EOMONTH($A14,0))-MAX($D36,$A14)+1)/$F36</x:f>
        <x:v>0</x:v>
      </x:c>
      <x:c r="P36" s="63" t="n">
        <x:f>$C36*MAX(0,MIN($E36,EOMONTH($A15,0))-MAX($D36,$A15)+1)/$F36</x:f>
        <x:v>0</x:v>
      </x:c>
      <x:c r="Q36" s="63" t="n">
        <x:f>$C36*MAX(0,MIN($E36,EOMONTH($A16,0))-MAX($D36,$A16)+1)/$F36</x:f>
        <x:v>0</x:v>
      </x:c>
      <x:c r="R36" s="63" t="n">
        <x:f>$C36*MAX(0,MIN($E36,EOMONTH($A17,0))-MAX($D36,$A17)+1)/$F36</x:f>
        <x:v>0</x:v>
      </x:c>
      <x:c r="S36" s="63" t="n">
        <x:f>$C36*MAX(0,MIN($E36,EOMONTH($A18,0))-MAX($D36,$A18)+1)/$F36</x:f>
        <x:v>0</x:v>
      </x:c>
    </x:row>
    <x:row r="37" ht="34.04999923706055" customHeight="1">
      <x:c r="A37" s="51" t="str">
        <x:f>'07_Presupuesto'!A175</x:f>
        <x:v>B</x:v>
      </x:c>
      <x:c r="B37" s="51" t="str">
        <x:f>'07_Presupuesto'!B175</x:f>
        <x:v>Replanteo y nivelación del área de trabajo</x:v>
      </x:c>
      <x:c r="C37" s="51" t="n">
        <x:f>'07_Presupuesto'!C175</x:f>
        <x:v>784429.4117647059</x:v>
      </x:c>
      <x:c r="D37" s="57" t="n">
        <x:f>'07_Presupuesto'!F175</x:f>
        <x:v>46334</x:v>
      </x:c>
      <x:c r="E37" s="57" t="n">
        <x:f>'07_Presupuesto'!G175</x:f>
        <x:v>46338</x:v>
      </x:c>
      <x:c r="F37" s="51">
        <x:f t="shared" si="7"/>
        <x:v>5</x:v>
      </x:c>
      <x:c r="G37" s="64" t="n">
        <x:f>$C37*MAX(0,MIN($E37,EOMONTH($A6,0))-MAX($D37,$A6)+1)/$F37</x:f>
        <x:v>784429.411764699</x:v>
      </x:c>
      <x:c r="H37" s="64" t="n">
        <x:f>$C37*MAX(0,MIN($E37,EOMONTH($A7,0))-MAX($D37,$A7)+1)/$F37</x:f>
        <x:v>0</x:v>
      </x:c>
      <x:c r="I37" s="64" t="n">
        <x:f>$C37*MAX(0,MIN($E37,EOMONTH($A8,0))-MAX($D37,$A8)+1)/$F37</x:f>
        <x:v>0</x:v>
      </x:c>
      <x:c r="J37" s="64" t="n">
        <x:f>$C37*MAX(0,MIN($E37,EOMONTH($A9,0))-MAX($D37,$A9)+1)/$F37</x:f>
        <x:v>0</x:v>
      </x:c>
      <x:c r="K37" s="64" t="n">
        <x:f>$C37*MAX(0,MIN($E37,EOMONTH($A10,0))-MAX($D37,$A10)+1)/$F37</x:f>
        <x:v>0</x:v>
      </x:c>
      <x:c r="L37" s="64" t="n">
        <x:f>$C37*MAX(0,MIN($E37,EOMONTH($A11,0))-MAX($D37,$A11)+1)/$F37</x:f>
        <x:v>0</x:v>
      </x:c>
      <x:c r="M37" s="64" t="n">
        <x:f>$C37*MAX(0,MIN($E37,EOMONTH($A12,0))-MAX($D37,$A12)+1)/$F37</x:f>
        <x:v>0</x:v>
      </x:c>
      <x:c r="N37" s="64" t="n">
        <x:f>$C37*MAX(0,MIN($E37,EOMONTH($A13,0))-MAX($D37,$A13)+1)/$F37</x:f>
        <x:v>0</x:v>
      </x:c>
      <x:c r="O37" s="64" t="n">
        <x:f>$C37*MAX(0,MIN($E37,EOMONTH($A14,0))-MAX($D37,$A14)+1)/$F37</x:f>
        <x:v>0</x:v>
      </x:c>
      <x:c r="P37" s="64" t="n">
        <x:f>$C37*MAX(0,MIN($E37,EOMONTH($A15,0))-MAX($D37,$A15)+1)/$F37</x:f>
        <x:v>0</x:v>
      </x:c>
      <x:c r="Q37" s="64" t="n">
        <x:f>$C37*MAX(0,MIN($E37,EOMONTH($A16,0))-MAX($D37,$A16)+1)/$F37</x:f>
        <x:v>0</x:v>
      </x:c>
      <x:c r="R37" s="64" t="n">
        <x:f>$C37*MAX(0,MIN($E37,EOMONTH($A17,0))-MAX($D37,$A17)+1)/$F37</x:f>
        <x:v>0</x:v>
      </x:c>
      <x:c r="S37" s="64" t="n">
        <x:f>$C37*MAX(0,MIN($E37,EOMONTH($A18,0))-MAX($D37,$A18)+1)/$F37</x:f>
        <x:v>0</x:v>
      </x:c>
    </x:row>
    <x:row r="38" ht="34.04999923706055" customHeight="1">
      <x:c r="A38" s="52" t="str">
        <x:f>'07_Presupuesto'!A176</x:f>
        <x:v>C</x:v>
      </x:c>
      <x:c r="B38" s="52" t="str">
        <x:f>'07_Presupuesto'!B176</x:f>
        <x:v>Servicios provisorios y habilitación de instalaciones</x:v>
      </x:c>
      <x:c r="C38" s="52" t="n">
        <x:f>'07_Presupuesto'!C176</x:f>
        <x:v>0</x:v>
      </x:c>
      <x:c r="D38" s="56" t="n">
        <x:f>'07_Presupuesto'!F176</x:f>
        <x:v>46334</x:v>
      </x:c>
      <x:c r="E38" s="56" t="n">
        <x:f>'07_Presupuesto'!G176</x:f>
        <x:v>46343</x:v>
      </x:c>
      <x:c r="F38" s="52">
        <x:f t="shared" si="7"/>
        <x:v>10</x:v>
      </x:c>
      <x:c r="G38" s="63" t="n">
        <x:f>$C38*MAX(0,MIN($E38,EOMONTH($A6,0))-MAX($D38,$A6)+1)/$F38</x:f>
        <x:v>0</x:v>
      </x:c>
      <x:c r="H38" s="63" t="n">
        <x:f>$C38*MAX(0,MIN($E38,EOMONTH($A7,0))-MAX($D38,$A7)+1)/$F38</x:f>
        <x:v>0</x:v>
      </x:c>
      <x:c r="I38" s="63" t="n">
        <x:f>$C38*MAX(0,MIN($E38,EOMONTH($A8,0))-MAX($D38,$A8)+1)/$F38</x:f>
        <x:v>0</x:v>
      </x:c>
      <x:c r="J38" s="63" t="n">
        <x:f>$C38*MAX(0,MIN($E38,EOMONTH($A9,0))-MAX($D38,$A9)+1)/$F38</x:f>
        <x:v>0</x:v>
      </x:c>
      <x:c r="K38" s="63" t="n">
        <x:f>$C38*MAX(0,MIN($E38,EOMONTH($A10,0))-MAX($D38,$A10)+1)/$F38</x:f>
        <x:v>0</x:v>
      </x:c>
      <x:c r="L38" s="63" t="n">
        <x:f>$C38*MAX(0,MIN($E38,EOMONTH($A11,0))-MAX($D38,$A11)+1)/$F38</x:f>
        <x:v>0</x:v>
      </x:c>
      <x:c r="M38" s="63" t="n">
        <x:f>$C38*MAX(0,MIN($E38,EOMONTH($A12,0))-MAX($D38,$A12)+1)/$F38</x:f>
        <x:v>0</x:v>
      </x:c>
      <x:c r="N38" s="63" t="n">
        <x:f>$C38*MAX(0,MIN($E38,EOMONTH($A13,0))-MAX($D38,$A13)+1)/$F38</x:f>
        <x:v>0</x:v>
      </x:c>
      <x:c r="O38" s="63" t="n">
        <x:f>$C38*MAX(0,MIN($E38,EOMONTH($A14,0))-MAX($D38,$A14)+1)/$F38</x:f>
        <x:v>0</x:v>
      </x:c>
      <x:c r="P38" s="63" t="n">
        <x:f>$C38*MAX(0,MIN($E38,EOMONTH($A15,0))-MAX($D38,$A15)+1)/$F38</x:f>
        <x:v>0</x:v>
      </x:c>
      <x:c r="Q38" s="63" t="n">
        <x:f>$C38*MAX(0,MIN($E38,EOMONTH($A16,0))-MAX($D38,$A16)+1)/$F38</x:f>
        <x:v>0</x:v>
      </x:c>
      <x:c r="R38" s="63" t="n">
        <x:f>$C38*MAX(0,MIN($E38,EOMONTH($A17,0))-MAX($D38,$A17)+1)/$F38</x:f>
        <x:v>0</x:v>
      </x:c>
      <x:c r="S38" s="63" t="n">
        <x:f>$C38*MAX(0,MIN($E38,EOMONTH($A18,0))-MAX($D38,$A18)+1)/$F38</x:f>
        <x:v>0</x:v>
      </x:c>
    </x:row>
    <x:row r="39" ht="34.04999923706055" customHeight="1">
      <x:c r="A39" s="51" t="str">
        <x:f>'07_Presupuesto'!A177</x:f>
        <x:v>D</x:v>
      </x:c>
      <x:c r="B39" s="51" t="str">
        <x:f>'07_Presupuesto'!B177</x:f>
        <x:v>Excavación y retiro de material</x:v>
      </x:c>
      <x:c r="C39" s="51" t="n">
        <x:f>'07_Presupuesto'!C177</x:f>
        <x:v>529411.7647058824</x:v>
      </x:c>
      <x:c r="D39" s="57" t="n">
        <x:f>'07_Presupuesto'!F177</x:f>
        <x:v>46339</x:v>
      </x:c>
      <x:c r="E39" s="57" t="n">
        <x:f>'07_Presupuesto'!G177</x:f>
        <x:v>46349</x:v>
      </x:c>
      <x:c r="F39" s="51">
        <x:f t="shared" si="7"/>
        <x:v>11</x:v>
      </x:c>
      <x:c r="G39" s="64" t="n">
        <x:f>$C39*MAX(0,MIN($E39,EOMONTH($A6,0))-MAX($D39,$A6)+1)/$F39</x:f>
        <x:v>529411.7647058796</x:v>
      </x:c>
      <x:c r="H39" s="64" t="n">
        <x:f>$C39*MAX(0,MIN($E39,EOMONTH($A7,0))-MAX($D39,$A7)+1)/$F39</x:f>
        <x:v>0</x:v>
      </x:c>
      <x:c r="I39" s="64" t="n">
        <x:f>$C39*MAX(0,MIN($E39,EOMONTH($A8,0))-MAX($D39,$A8)+1)/$F39</x:f>
        <x:v>0</x:v>
      </x:c>
      <x:c r="J39" s="64" t="n">
        <x:f>$C39*MAX(0,MIN($E39,EOMONTH($A9,0))-MAX($D39,$A9)+1)/$F39</x:f>
        <x:v>0</x:v>
      </x:c>
      <x:c r="K39" s="64" t="n">
        <x:f>$C39*MAX(0,MIN($E39,EOMONTH($A10,0))-MAX($D39,$A10)+1)/$F39</x:f>
        <x:v>0</x:v>
      </x:c>
      <x:c r="L39" s="64" t="n">
        <x:f>$C39*MAX(0,MIN($E39,EOMONTH($A11,0))-MAX($D39,$A11)+1)/$F39</x:f>
        <x:v>0</x:v>
      </x:c>
      <x:c r="M39" s="64" t="n">
        <x:f>$C39*MAX(0,MIN($E39,EOMONTH($A12,0))-MAX($D39,$A12)+1)/$F39</x:f>
        <x:v>0</x:v>
      </x:c>
      <x:c r="N39" s="64" t="n">
        <x:f>$C39*MAX(0,MIN($E39,EOMONTH($A13,0))-MAX($D39,$A13)+1)/$F39</x:f>
        <x:v>0</x:v>
      </x:c>
      <x:c r="O39" s="64" t="n">
        <x:f>$C39*MAX(0,MIN($E39,EOMONTH($A14,0))-MAX($D39,$A14)+1)/$F39</x:f>
        <x:v>0</x:v>
      </x:c>
      <x:c r="P39" s="64" t="n">
        <x:f>$C39*MAX(0,MIN($E39,EOMONTH($A15,0))-MAX($D39,$A15)+1)/$F39</x:f>
        <x:v>0</x:v>
      </x:c>
      <x:c r="Q39" s="64" t="n">
        <x:f>$C39*MAX(0,MIN($E39,EOMONTH($A16,0))-MAX($D39,$A16)+1)/$F39</x:f>
        <x:v>0</x:v>
      </x:c>
      <x:c r="R39" s="64" t="n">
        <x:f>$C39*MAX(0,MIN($E39,EOMONTH($A17,0))-MAX($D39,$A17)+1)/$F39</x:f>
        <x:v>0</x:v>
      </x:c>
      <x:c r="S39" s="64" t="n">
        <x:f>$C39*MAX(0,MIN($E39,EOMONTH($A18,0))-MAX($D39,$A18)+1)/$F39</x:f>
        <x:v>0</x:v>
      </x:c>
    </x:row>
    <x:row r="40" ht="34.04999923706055" customHeight="1">
      <x:c r="A40" s="52" t="str">
        <x:f>'07_Presupuesto'!A178</x:f>
        <x:v>E</x:v>
      </x:c>
      <x:c r="B40" s="52" t="str">
        <x:f>'07_Presupuesto'!B178</x:f>
        <x:v>Relleno, humectación y compactación</x:v>
      </x:c>
      <x:c r="C40" s="52" t="n">
        <x:f>'07_Presupuesto'!C178</x:f>
        <x:v>1838305.8823529412</x:v>
      </x:c>
      <x:c r="D40" s="56" t="n">
        <x:f>'07_Presupuesto'!F178</x:f>
        <x:v>46350</x:v>
      </x:c>
      <x:c r="E40" s="56" t="n">
        <x:f>'07_Presupuesto'!G178</x:f>
        <x:v>46358</x:v>
      </x:c>
      <x:c r="F40" s="52">
        <x:f t="shared" si="7"/>
        <x:v>9</x:v>
      </x:c>
      <x:c r="G40" s="63" t="n">
        <x:f>$C40*MAX(0,MIN($E40,EOMONTH($A6,0))-MAX($D40,$A6)+1)/$F40</x:f>
        <x:v>1429793.4640522802</x:v>
      </x:c>
      <x:c r="H40" s="63" t="n">
        <x:f>$C40*MAX(0,MIN($E40,EOMONTH($A7,0))-MAX($D40,$A7)+1)/$F40</x:f>
        <x:v>408512.41830064816</x:v>
      </x:c>
      <x:c r="I40" s="63" t="n">
        <x:f>$C40*MAX(0,MIN($E40,EOMONTH($A8,0))-MAX($D40,$A8)+1)/$F40</x:f>
        <x:v>0</x:v>
      </x:c>
      <x:c r="J40" s="63" t="n">
        <x:f>$C40*MAX(0,MIN($E40,EOMONTH($A9,0))-MAX($D40,$A9)+1)/$F40</x:f>
        <x:v>0</x:v>
      </x:c>
      <x:c r="K40" s="63" t="n">
        <x:f>$C40*MAX(0,MIN($E40,EOMONTH($A10,0))-MAX($D40,$A10)+1)/$F40</x:f>
        <x:v>0</x:v>
      </x:c>
      <x:c r="L40" s="63" t="n">
        <x:f>$C40*MAX(0,MIN($E40,EOMONTH($A11,0))-MAX($D40,$A11)+1)/$F40</x:f>
        <x:v>0</x:v>
      </x:c>
      <x:c r="M40" s="63" t="n">
        <x:f>$C40*MAX(0,MIN($E40,EOMONTH($A12,0))-MAX($D40,$A12)+1)/$F40</x:f>
        <x:v>0</x:v>
      </x:c>
      <x:c r="N40" s="63" t="n">
        <x:f>$C40*MAX(0,MIN($E40,EOMONTH($A13,0))-MAX($D40,$A13)+1)/$F40</x:f>
        <x:v>0</x:v>
      </x:c>
      <x:c r="O40" s="63" t="n">
        <x:f>$C40*MAX(0,MIN($E40,EOMONTH($A14,0))-MAX($D40,$A14)+1)/$F40</x:f>
        <x:v>0</x:v>
      </x:c>
      <x:c r="P40" s="63" t="n">
        <x:f>$C40*MAX(0,MIN($E40,EOMONTH($A15,0))-MAX($D40,$A15)+1)/$F40</x:f>
        <x:v>0</x:v>
      </x:c>
      <x:c r="Q40" s="63" t="n">
        <x:f>$C40*MAX(0,MIN($E40,EOMONTH($A16,0))-MAX($D40,$A16)+1)/$F40</x:f>
        <x:v>0</x:v>
      </x:c>
      <x:c r="R40" s="63" t="n">
        <x:f>$C40*MAX(0,MIN($E40,EOMONTH($A17,0))-MAX($D40,$A17)+1)/$F40</x:f>
        <x:v>0</x:v>
      </x:c>
      <x:c r="S40" s="63" t="n">
        <x:f>$C40*MAX(0,MIN($E40,EOMONTH($A18,0))-MAX($D40,$A18)+1)/$F40</x:f>
        <x:v>0</x:v>
      </x:c>
    </x:row>
    <x:row r="41" ht="34.04999923706055" customHeight="1">
      <x:c r="A41" s="51" t="str">
        <x:f>'07_Presupuesto'!A179</x:f>
        <x:v>F</x:v>
      </x:c>
      <x:c r="B41" s="51" t="str">
        <x:f>'07_Presupuesto'!B179</x:f>
        <x:v>Emplantillado de hormigón</x:v>
      </x:c>
      <x:c r="C41" s="51" t="n">
        <x:f>'07_Presupuesto'!C179</x:f>
        <x:v>376890.75630252104</x:v>
      </x:c>
      <x:c r="D41" s="57" t="n">
        <x:f>'07_Presupuesto'!F179</x:f>
        <x:v>46359</x:v>
      </x:c>
      <x:c r="E41" s="57" t="n">
        <x:f>'07_Presupuesto'!G179</x:f>
        <x:v>46363</x:v>
      </x:c>
      <x:c r="F41" s="51">
        <x:f t="shared" si="7"/>
        <x:v>5</x:v>
      </x:c>
      <x:c r="G41" s="64" t="n">
        <x:f>$C41*MAX(0,MIN($E41,EOMONTH($A6,0))-MAX($D41,$A6)+1)/$F41</x:f>
        <x:v>0</x:v>
      </x:c>
      <x:c r="H41" s="64" t="n">
        <x:f>$C41*MAX(0,MIN($E41,EOMONTH($A7,0))-MAX($D41,$A7)+1)/$F41</x:f>
        <x:v>376890.75630251155</x:v>
      </x:c>
      <x:c r="I41" s="64" t="n">
        <x:f>$C41*MAX(0,MIN($E41,EOMONTH($A8,0))-MAX($D41,$A8)+1)/$F41</x:f>
        <x:v>0</x:v>
      </x:c>
      <x:c r="J41" s="64" t="n">
        <x:f>$C41*MAX(0,MIN($E41,EOMONTH($A9,0))-MAX($D41,$A9)+1)/$F41</x:f>
        <x:v>0</x:v>
      </x:c>
      <x:c r="K41" s="64" t="n">
        <x:f>$C41*MAX(0,MIN($E41,EOMONTH($A10,0))-MAX($D41,$A10)+1)/$F41</x:f>
        <x:v>0</x:v>
      </x:c>
      <x:c r="L41" s="64" t="n">
        <x:f>$C41*MAX(0,MIN($E41,EOMONTH($A11,0))-MAX($D41,$A11)+1)/$F41</x:f>
        <x:v>0</x:v>
      </x:c>
      <x:c r="M41" s="64" t="n">
        <x:f>$C41*MAX(0,MIN($E41,EOMONTH($A12,0))-MAX($D41,$A12)+1)/$F41</x:f>
        <x:v>0</x:v>
      </x:c>
      <x:c r="N41" s="64" t="n">
        <x:f>$C41*MAX(0,MIN($E41,EOMONTH($A13,0))-MAX($D41,$A13)+1)/$F41</x:f>
        <x:v>0</x:v>
      </x:c>
      <x:c r="O41" s="64" t="n">
        <x:f>$C41*MAX(0,MIN($E41,EOMONTH($A14,0))-MAX($D41,$A14)+1)/$F41</x:f>
        <x:v>0</x:v>
      </x:c>
      <x:c r="P41" s="64" t="n">
        <x:f>$C41*MAX(0,MIN($E41,EOMONTH($A15,0))-MAX($D41,$A15)+1)/$F41</x:f>
        <x:v>0</x:v>
      </x:c>
      <x:c r="Q41" s="64" t="n">
        <x:f>$C41*MAX(0,MIN($E41,EOMONTH($A16,0))-MAX($D41,$A16)+1)/$F41</x:f>
        <x:v>0</x:v>
      </x:c>
      <x:c r="R41" s="64" t="n">
        <x:f>$C41*MAX(0,MIN($E41,EOMONTH($A17,0))-MAX($D41,$A17)+1)/$F41</x:f>
        <x:v>0</x:v>
      </x:c>
      <x:c r="S41" s="64" t="n">
        <x:f>$C41*MAX(0,MIN($E41,EOMONTH($A18,0))-MAX($D41,$A18)+1)/$F41</x:f>
        <x:v>0</x:v>
      </x:c>
    </x:row>
    <x:row r="42" ht="34.04999923706055" customHeight="1">
      <x:c r="A42" s="52" t="str">
        <x:f>'07_Presupuesto'!A180</x:f>
        <x:v>G</x:v>
      </x:c>
      <x:c r="B42" s="52" t="str">
        <x:f>'07_Presupuesto'!B180</x:f>
        <x:v>Fundaciones de hormigón armado</x:v>
      </x:c>
      <x:c r="C42" s="52" t="n">
        <x:f>'07_Presupuesto'!C180</x:f>
        <x:v>2647058.823529412</x:v>
      </x:c>
      <x:c r="D42" s="56" t="n">
        <x:f>'07_Presupuesto'!F180</x:f>
        <x:v>46364</x:v>
      </x:c>
      <x:c r="E42" s="56" t="n">
        <x:f>'07_Presupuesto'!G180</x:f>
        <x:v>46376</x:v>
      </x:c>
      <x:c r="F42" s="52">
        <x:f t="shared" si="7"/>
        <x:v>13</x:v>
      </x:c>
      <x:c r="G42" s="63" t="n">
        <x:f>$C42*MAX(0,MIN($E42,EOMONTH($A6,0))-MAX($D42,$A6)+1)/$F42</x:f>
        <x:v>0</x:v>
      </x:c>
      <x:c r="H42" s="63" t="n">
        <x:f>$C42*MAX(0,MIN($E42,EOMONTH($A7,0))-MAX($D42,$A7)+1)/$F42</x:f>
        <x:v>2647058.8235294097</x:v>
      </x:c>
      <x:c r="I42" s="63" t="n">
        <x:f>$C42*MAX(0,MIN($E42,EOMONTH($A8,0))-MAX($D42,$A8)+1)/$F42</x:f>
        <x:v>0</x:v>
      </x:c>
      <x:c r="J42" s="63" t="n">
        <x:f>$C42*MAX(0,MIN($E42,EOMONTH($A9,0))-MAX($D42,$A9)+1)/$F42</x:f>
        <x:v>0</x:v>
      </x:c>
      <x:c r="K42" s="63" t="n">
        <x:f>$C42*MAX(0,MIN($E42,EOMONTH($A10,0))-MAX($D42,$A10)+1)/$F42</x:f>
        <x:v>0</x:v>
      </x:c>
      <x:c r="L42" s="63" t="n">
        <x:f>$C42*MAX(0,MIN($E42,EOMONTH($A11,0))-MAX($D42,$A11)+1)/$F42</x:f>
        <x:v>0</x:v>
      </x:c>
      <x:c r="M42" s="63" t="n">
        <x:f>$C42*MAX(0,MIN($E42,EOMONTH($A12,0))-MAX($D42,$A12)+1)/$F42</x:f>
        <x:v>0</x:v>
      </x:c>
      <x:c r="N42" s="63" t="n">
        <x:f>$C42*MAX(0,MIN($E42,EOMONTH($A13,0))-MAX($D42,$A13)+1)/$F42</x:f>
        <x:v>0</x:v>
      </x:c>
      <x:c r="O42" s="63" t="n">
        <x:f>$C42*MAX(0,MIN($E42,EOMONTH($A14,0))-MAX($D42,$A14)+1)/$F42</x:f>
        <x:v>0</x:v>
      </x:c>
      <x:c r="P42" s="63" t="n">
        <x:f>$C42*MAX(0,MIN($E42,EOMONTH($A15,0))-MAX($D42,$A15)+1)/$F42</x:f>
        <x:v>0</x:v>
      </x:c>
      <x:c r="Q42" s="63" t="n">
        <x:f>$C42*MAX(0,MIN($E42,EOMONTH($A16,0))-MAX($D42,$A16)+1)/$F42</x:f>
        <x:v>0</x:v>
      </x:c>
      <x:c r="R42" s="63" t="n">
        <x:f>$C42*MAX(0,MIN($E42,EOMONTH($A17,0))-MAX($D42,$A17)+1)/$F42</x:f>
        <x:v>0</x:v>
      </x:c>
      <x:c r="S42" s="63" t="n">
        <x:f>$C42*MAX(0,MIN($E42,EOMONTH($A18,0))-MAX($D42,$A18)+1)/$F42</x:f>
        <x:v>0</x:v>
      </x:c>
    </x:row>
    <x:row r="43" ht="34.04999923706055" customHeight="1">
      <x:c r="A43" s="51" t="str">
        <x:f>'07_Presupuesto'!A181</x:f>
        <x:v>H</x:v>
      </x:c>
      <x:c r="B43" s="51" t="str">
        <x:f>'07_Presupuesto'!B181</x:f>
        <x:v>Radier y losas de hormigón</x:v>
      </x:c>
      <x:c r="C43" s="51" t="n">
        <x:f>'07_Presupuesto'!C181</x:f>
        <x:v>4864860.50420168</x:v>
      </x:c>
      <x:c r="D43" s="57" t="n">
        <x:f>'07_Presupuesto'!F181</x:f>
        <x:v>46377</x:v>
      </x:c>
      <x:c r="E43" s="57" t="n">
        <x:f>'07_Presupuesto'!G181</x:f>
        <x:v>46388</x:v>
      </x:c>
      <x:c r="F43" s="51">
        <x:f t="shared" si="7"/>
        <x:v>12</x:v>
      </x:c>
      <x:c r="G43" s="64" t="n">
        <x:f>$C43*MAX(0,MIN($E43,EOMONTH($A6,0))-MAX($D43,$A6)+1)/$F43</x:f>
        <x:v>0</x:v>
      </x:c>
      <x:c r="H43" s="64" t="n">
        <x:f>$C43*MAX(0,MIN($E43,EOMONTH($A7,0))-MAX($D43,$A7)+1)/$F43</x:f>
        <x:v>4459455.4621848725</x:v>
      </x:c>
      <x:c r="I43" s="64" t="n">
        <x:f>$C43*MAX(0,MIN($E43,EOMONTH($A8,0))-MAX($D43,$A8)+1)/$F43</x:f>
        <x:v>405405.04201680556</x:v>
      </x:c>
      <x:c r="J43" s="64" t="n">
        <x:f>$C43*MAX(0,MIN($E43,EOMONTH($A9,0))-MAX($D43,$A9)+1)/$F43</x:f>
        <x:v>0</x:v>
      </x:c>
      <x:c r="K43" s="64" t="n">
        <x:f>$C43*MAX(0,MIN($E43,EOMONTH($A10,0))-MAX($D43,$A10)+1)/$F43</x:f>
        <x:v>0</x:v>
      </x:c>
      <x:c r="L43" s="64" t="n">
        <x:f>$C43*MAX(0,MIN($E43,EOMONTH($A11,0))-MAX($D43,$A11)+1)/$F43</x:f>
        <x:v>0</x:v>
      </x:c>
      <x:c r="M43" s="64" t="n">
        <x:f>$C43*MAX(0,MIN($E43,EOMONTH($A12,0))-MAX($D43,$A12)+1)/$F43</x:f>
        <x:v>0</x:v>
      </x:c>
      <x:c r="N43" s="64" t="n">
        <x:f>$C43*MAX(0,MIN($E43,EOMONTH($A13,0))-MAX($D43,$A13)+1)/$F43</x:f>
        <x:v>0</x:v>
      </x:c>
      <x:c r="O43" s="64" t="n">
        <x:f>$C43*MAX(0,MIN($E43,EOMONTH($A14,0))-MAX($D43,$A14)+1)/$F43</x:f>
        <x:v>0</x:v>
      </x:c>
      <x:c r="P43" s="64" t="n">
        <x:f>$C43*MAX(0,MIN($E43,EOMONTH($A15,0))-MAX($D43,$A15)+1)/$F43</x:f>
        <x:v>0</x:v>
      </x:c>
      <x:c r="Q43" s="64" t="n">
        <x:f>$C43*MAX(0,MIN($E43,EOMONTH($A16,0))-MAX($D43,$A16)+1)/$F43</x:f>
        <x:v>0</x:v>
      </x:c>
      <x:c r="R43" s="64" t="n">
        <x:f>$C43*MAX(0,MIN($E43,EOMONTH($A17,0))-MAX($D43,$A17)+1)/$F43</x:f>
        <x:v>0</x:v>
      </x:c>
      <x:c r="S43" s="64" t="n">
        <x:f>$C43*MAX(0,MIN($E43,EOMONTH($A18,0))-MAX($D43,$A18)+1)/$F43</x:f>
        <x:v>0</x:v>
      </x:c>
    </x:row>
    <x:row r="44" ht="34.04999923706055" customHeight="1">
      <x:c r="A44" s="52" t="str">
        <x:f>'07_Presupuesto'!A182</x:f>
        <x:v>I</x:v>
      </x:c>
      <x:c r="B44" s="52" t="str">
        <x:f>'07_Presupuesto'!B182</x:f>
        <x:v>Estructura metálica y viga reticulada</x:v>
      </x:c>
      <x:c r="C44" s="52" t="n">
        <x:f>'07_Presupuesto'!C182</x:f>
        <x:v>2246000</x:v>
      </x:c>
      <x:c r="D44" s="56" t="n">
        <x:f>'07_Presupuesto'!F182</x:f>
        <x:v>46377</x:v>
      </x:c>
      <x:c r="E44" s="56" t="n">
        <x:f>'07_Presupuesto'!G182</x:f>
        <x:v>46396</x:v>
      </x:c>
      <x:c r="F44" s="52">
        <x:f t="shared" si="7"/>
        <x:v>20</x:v>
      </x:c>
      <x:c r="G44" s="63" t="n">
        <x:f>$C44*MAX(0,MIN($E44,EOMONTH($A6,0))-MAX($D44,$A6)+1)/$F44</x:f>
        <x:v>0</x:v>
      </x:c>
      <x:c r="H44" s="63" t="n">
        <x:f>$C44*MAX(0,MIN($E44,EOMONTH($A7,0))-MAX($D44,$A7)+1)/$F44</x:f>
        <x:v>1235300</x:v>
      </x:c>
      <x:c r="I44" s="63" t="n">
        <x:f>$C44*MAX(0,MIN($E44,EOMONTH($A8,0))-MAX($D44,$A8)+1)/$F44</x:f>
        <x:v>1010700</x:v>
      </x:c>
      <x:c r="J44" s="63" t="n">
        <x:f>$C44*MAX(0,MIN($E44,EOMONTH($A9,0))-MAX($D44,$A9)+1)/$F44</x:f>
        <x:v>0</x:v>
      </x:c>
      <x:c r="K44" s="63" t="n">
        <x:f>$C44*MAX(0,MIN($E44,EOMONTH($A10,0))-MAX($D44,$A10)+1)/$F44</x:f>
        <x:v>0</x:v>
      </x:c>
      <x:c r="L44" s="63" t="n">
        <x:f>$C44*MAX(0,MIN($E44,EOMONTH($A11,0))-MAX($D44,$A11)+1)/$F44</x:f>
        <x:v>0</x:v>
      </x:c>
      <x:c r="M44" s="63" t="n">
        <x:f>$C44*MAX(0,MIN($E44,EOMONTH($A12,0))-MAX($D44,$A12)+1)/$F44</x:f>
        <x:v>0</x:v>
      </x:c>
      <x:c r="N44" s="63" t="n">
        <x:f>$C44*MAX(0,MIN($E44,EOMONTH($A13,0))-MAX($D44,$A13)+1)/$F44</x:f>
        <x:v>0</x:v>
      </x:c>
      <x:c r="O44" s="63" t="n">
        <x:f>$C44*MAX(0,MIN($E44,EOMONTH($A14,0))-MAX($D44,$A14)+1)/$F44</x:f>
        <x:v>0</x:v>
      </x:c>
      <x:c r="P44" s="63" t="n">
        <x:f>$C44*MAX(0,MIN($E44,EOMONTH($A15,0))-MAX($D44,$A15)+1)/$F44</x:f>
        <x:v>0</x:v>
      </x:c>
      <x:c r="Q44" s="63" t="n">
        <x:f>$C44*MAX(0,MIN($E44,EOMONTH($A16,0))-MAX($D44,$A16)+1)/$F44</x:f>
        <x:v>0</x:v>
      </x:c>
      <x:c r="R44" s="63" t="n">
        <x:f>$C44*MAX(0,MIN($E44,EOMONTH($A17,0))-MAX($D44,$A17)+1)/$F44</x:f>
        <x:v>0</x:v>
      </x:c>
      <x:c r="S44" s="63" t="n">
        <x:f>$C44*MAX(0,MIN($E44,EOMONTH($A18,0))-MAX($D44,$A18)+1)/$F44</x:f>
        <x:v>0</x:v>
      </x:c>
    </x:row>
    <x:row r="45" ht="34.04999923706055" customHeight="1">
      <x:c r="A45" s="51" t="str">
        <x:f>'07_Presupuesto'!A183</x:f>
        <x:v>J</x:v>
      </x:c>
      <x:c r="B45" s="51" t="str">
        <x:f>'07_Presupuesto'!B183</x:f>
        <x:v>Cubierta y hojalatería</x:v>
      </x:c>
      <x:c r="C45" s="51" t="n">
        <x:f>'07_Presupuesto'!C183</x:f>
        <x:v>3300826.050420168</x:v>
      </x:c>
      <x:c r="D45" s="57" t="n">
        <x:f>'07_Presupuesto'!F183</x:f>
        <x:v>46397</x:v>
      </x:c>
      <x:c r="E45" s="57" t="n">
        <x:f>'07_Presupuesto'!G183</x:f>
        <x:v>46408</x:v>
      </x:c>
      <x:c r="F45" s="51">
        <x:f t="shared" si="7"/>
        <x:v>12</x:v>
      </x:c>
      <x:c r="G45" s="64" t="n">
        <x:f>$C45*MAX(0,MIN($E45,EOMONTH($A6,0))-MAX($D45,$A6)+1)/$F45</x:f>
        <x:v>0</x:v>
      </x:c>
      <x:c r="H45" s="64" t="n">
        <x:f>$C45*MAX(0,MIN($E45,EOMONTH($A7,0))-MAX($D45,$A7)+1)/$F45</x:f>
        <x:v>0</x:v>
      </x:c>
      <x:c r="I45" s="64" t="n">
        <x:f>$C45*MAX(0,MIN($E45,EOMONTH($A8,0))-MAX($D45,$A8)+1)/$F45</x:f>
        <x:v>3300826.0504201623</x:v>
      </x:c>
      <x:c r="J45" s="64" t="n">
        <x:f>$C45*MAX(0,MIN($E45,EOMONTH($A9,0))-MAX($D45,$A9)+1)/$F45</x:f>
        <x:v>0</x:v>
      </x:c>
      <x:c r="K45" s="64" t="n">
        <x:f>$C45*MAX(0,MIN($E45,EOMONTH($A10,0))-MAX($D45,$A10)+1)/$F45</x:f>
        <x:v>0</x:v>
      </x:c>
      <x:c r="L45" s="64" t="n">
        <x:f>$C45*MAX(0,MIN($E45,EOMONTH($A11,0))-MAX($D45,$A11)+1)/$F45</x:f>
        <x:v>0</x:v>
      </x:c>
      <x:c r="M45" s="64" t="n">
        <x:f>$C45*MAX(0,MIN($E45,EOMONTH($A12,0))-MAX($D45,$A12)+1)/$F45</x:f>
        <x:v>0</x:v>
      </x:c>
      <x:c r="N45" s="64" t="n">
        <x:f>$C45*MAX(0,MIN($E45,EOMONTH($A13,0))-MAX($D45,$A13)+1)/$F45</x:f>
        <x:v>0</x:v>
      </x:c>
      <x:c r="O45" s="64" t="n">
        <x:f>$C45*MAX(0,MIN($E45,EOMONTH($A14,0))-MAX($D45,$A14)+1)/$F45</x:f>
        <x:v>0</x:v>
      </x:c>
      <x:c r="P45" s="64" t="n">
        <x:f>$C45*MAX(0,MIN($E45,EOMONTH($A15,0))-MAX($D45,$A15)+1)/$F45</x:f>
        <x:v>0</x:v>
      </x:c>
      <x:c r="Q45" s="64" t="n">
        <x:f>$C45*MAX(0,MIN($E45,EOMONTH($A16,0))-MAX($D45,$A16)+1)/$F45</x:f>
        <x:v>0</x:v>
      </x:c>
      <x:c r="R45" s="64" t="n">
        <x:f>$C45*MAX(0,MIN($E45,EOMONTH($A17,0))-MAX($D45,$A17)+1)/$F45</x:f>
        <x:v>0</x:v>
      </x:c>
      <x:c r="S45" s="64" t="n">
        <x:f>$C45*MAX(0,MIN($E45,EOMONTH($A18,0))-MAX($D45,$A18)+1)/$F45</x:f>
        <x:v>0</x:v>
      </x:c>
    </x:row>
    <x:row r="46" ht="34.04999923706055" customHeight="1">
      <x:c r="A46" s="52" t="str">
        <x:f>'07_Presupuesto'!A184</x:f>
        <x:v>K</x:v>
      </x:c>
      <x:c r="B46" s="52" t="str">
        <x:f>'07_Presupuesto'!B184</x:f>
        <x:v>Muros y tabiques Metalcon</x:v>
      </x:c>
      <x:c r="C46" s="52" t="n">
        <x:f>'07_Presupuesto'!C184</x:f>
        <x:v>12679327.731092436</x:v>
      </x:c>
      <x:c r="D46" s="56" t="n">
        <x:f>'07_Presupuesto'!F184</x:f>
        <x:v>46377</x:v>
      </x:c>
      <x:c r="E46" s="56" t="n">
        <x:f>'07_Presupuesto'!G184</x:f>
        <x:v>46394</x:v>
      </x:c>
      <x:c r="F46" s="52">
        <x:f t="shared" si="7"/>
        <x:v>18</x:v>
      </x:c>
      <x:c r="G46" s="63" t="n">
        <x:f>$C46*MAX(0,MIN($E46,EOMONTH($A6,0))-MAX($D46,$A6)+1)/$F46</x:f>
        <x:v>0</x:v>
      </x:c>
      <x:c r="H46" s="63" t="n">
        <x:f>$C46*MAX(0,MIN($E46,EOMONTH($A7,0))-MAX($D46,$A7)+1)/$F46</x:f>
        <x:v>7748478.0578898145</x:v>
      </x:c>
      <x:c r="I46" s="63" t="n">
        <x:f>$C46*MAX(0,MIN($E46,EOMONTH($A8,0))-MAX($D46,$A8)+1)/$F46</x:f>
        <x:v>4930849.673202604</x:v>
      </x:c>
      <x:c r="J46" s="63" t="n">
        <x:f>$C46*MAX(0,MIN($E46,EOMONTH($A9,0))-MAX($D46,$A9)+1)/$F46</x:f>
        <x:v>0</x:v>
      </x:c>
      <x:c r="K46" s="63" t="n">
        <x:f>$C46*MAX(0,MIN($E46,EOMONTH($A10,0))-MAX($D46,$A10)+1)/$F46</x:f>
        <x:v>0</x:v>
      </x:c>
      <x:c r="L46" s="63" t="n">
        <x:f>$C46*MAX(0,MIN($E46,EOMONTH($A11,0))-MAX($D46,$A11)+1)/$F46</x:f>
        <x:v>0</x:v>
      </x:c>
      <x:c r="M46" s="63" t="n">
        <x:f>$C46*MAX(0,MIN($E46,EOMONTH($A12,0))-MAX($D46,$A12)+1)/$F46</x:f>
        <x:v>0</x:v>
      </x:c>
      <x:c r="N46" s="63" t="n">
        <x:f>$C46*MAX(0,MIN($E46,EOMONTH($A13,0))-MAX($D46,$A13)+1)/$F46</x:f>
        <x:v>0</x:v>
      </x:c>
      <x:c r="O46" s="63" t="n">
        <x:f>$C46*MAX(0,MIN($E46,EOMONTH($A14,0))-MAX($D46,$A14)+1)/$F46</x:f>
        <x:v>0</x:v>
      </x:c>
      <x:c r="P46" s="63" t="n">
        <x:f>$C46*MAX(0,MIN($E46,EOMONTH($A15,0))-MAX($D46,$A15)+1)/$F46</x:f>
        <x:v>0</x:v>
      </x:c>
      <x:c r="Q46" s="63" t="n">
        <x:f>$C46*MAX(0,MIN($E46,EOMONTH($A16,0))-MAX($D46,$A16)+1)/$F46</x:f>
        <x:v>0</x:v>
      </x:c>
      <x:c r="R46" s="63" t="n">
        <x:f>$C46*MAX(0,MIN($E46,EOMONTH($A17,0))-MAX($D46,$A17)+1)/$F46</x:f>
        <x:v>0</x:v>
      </x:c>
      <x:c r="S46" s="63" t="n">
        <x:f>$C46*MAX(0,MIN($E46,EOMONTH($A18,0))-MAX($D46,$A18)+1)/$F46</x:f>
        <x:v>0</x:v>
      </x:c>
    </x:row>
    <x:row r="47" ht="34.04999923706055" customHeight="1">
      <x:c r="A47" s="51" t="str">
        <x:f>'07_Presupuesto'!A185</x:f>
        <x:v>L</x:v>
      </x:c>
      <x:c r="B47" s="51" t="str">
        <x:f>'07_Presupuesto'!B185</x:f>
        <x:v>Instalación eléctrica interior</x:v>
      </x:c>
      <x:c r="C47" s="51" t="n">
        <x:f>'07_Presupuesto'!C185</x:f>
        <x:v>4052689.0756302522</x:v>
      </x:c>
      <x:c r="D47" s="57" t="n">
        <x:f>'07_Presupuesto'!F185</x:f>
        <x:v>46409</x:v>
      </x:c>
      <x:c r="E47" s="57" t="n">
        <x:f>'07_Presupuesto'!G185</x:f>
        <x:v>46422</x:v>
      </x:c>
      <x:c r="F47" s="51">
        <x:f t="shared" si="7"/>
        <x:v>14</x:v>
      </x:c>
      <x:c r="G47" s="64" t="n">
        <x:f>$C47*MAX(0,MIN($E47,EOMONTH($A6,0))-MAX($D47,$A6)+1)/$F47</x:f>
        <x:v>0</x:v>
      </x:c>
      <x:c r="H47" s="64" t="n">
        <x:f>$C47*MAX(0,MIN($E47,EOMONTH($A7,0))-MAX($D47,$A7)+1)/$F47</x:f>
        <x:v>0</x:v>
      </x:c>
      <x:c r="I47" s="64" t="n">
        <x:f>$C47*MAX(0,MIN($E47,EOMONTH($A8,0))-MAX($D47,$A8)+1)/$F47</x:f>
        <x:v>2894777.911164456</x:v>
      </x:c>
      <x:c r="J47" s="64" t="n">
        <x:f>$C47*MAX(0,MIN($E47,EOMONTH($A9,0))-MAX($D47,$A9)+1)/$F47</x:f>
        <x:v>1157911.1644657755</x:v>
      </x:c>
      <x:c r="K47" s="64" t="n">
        <x:f>$C47*MAX(0,MIN($E47,EOMONTH($A10,0))-MAX($D47,$A10)+1)/$F47</x:f>
        <x:v>0</x:v>
      </x:c>
      <x:c r="L47" s="64" t="n">
        <x:f>$C47*MAX(0,MIN($E47,EOMONTH($A11,0))-MAX($D47,$A11)+1)/$F47</x:f>
        <x:v>0</x:v>
      </x:c>
      <x:c r="M47" s="64" t="n">
        <x:f>$C47*MAX(0,MIN($E47,EOMONTH($A12,0))-MAX($D47,$A12)+1)/$F47</x:f>
        <x:v>0</x:v>
      </x:c>
      <x:c r="N47" s="64" t="n">
        <x:f>$C47*MAX(0,MIN($E47,EOMONTH($A13,0))-MAX($D47,$A13)+1)/$F47</x:f>
        <x:v>0</x:v>
      </x:c>
      <x:c r="O47" s="64" t="n">
        <x:f>$C47*MAX(0,MIN($E47,EOMONTH($A14,0))-MAX($D47,$A14)+1)/$F47</x:f>
        <x:v>0</x:v>
      </x:c>
      <x:c r="P47" s="64" t="n">
        <x:f>$C47*MAX(0,MIN($E47,EOMONTH($A15,0))-MAX($D47,$A15)+1)/$F47</x:f>
        <x:v>0</x:v>
      </x:c>
      <x:c r="Q47" s="64" t="n">
        <x:f>$C47*MAX(0,MIN($E47,EOMONTH($A16,0))-MAX($D47,$A16)+1)/$F47</x:f>
        <x:v>0</x:v>
      </x:c>
      <x:c r="R47" s="64" t="n">
        <x:f>$C47*MAX(0,MIN($E47,EOMONTH($A17,0))-MAX($D47,$A17)+1)/$F47</x:f>
        <x:v>0</x:v>
      </x:c>
      <x:c r="S47" s="64" t="n">
        <x:f>$C47*MAX(0,MIN($E47,EOMONTH($A18,0))-MAX($D47,$A18)+1)/$F47</x:f>
        <x:v>0</x:v>
      </x:c>
    </x:row>
    <x:row r="48" ht="34.04999923706055" customHeight="1">
      <x:c r="A48" s="52" t="str">
        <x:f>'07_Presupuesto'!A186</x:f>
        <x:v>M</x:v>
      </x:c>
      <x:c r="B48" s="52" t="str">
        <x:f>'07_Presupuesto'!B186</x:f>
        <x:v>Red de agua potable</x:v>
      </x:c>
      <x:c r="C48" s="52" t="n">
        <x:f>'07_Presupuesto'!C186</x:f>
        <x:v>2618455.4621848743</x:v>
      </x:c>
      <x:c r="D48" s="56" t="n">
        <x:f>'07_Presupuesto'!F186</x:f>
        <x:v>46395</x:v>
      </x:c>
      <x:c r="E48" s="56" t="n">
        <x:f>'07_Presupuesto'!G186</x:f>
        <x:v>46406</x:v>
      </x:c>
      <x:c r="F48" s="52">
        <x:f t="shared" si="7"/>
        <x:v>12</x:v>
      </x:c>
      <x:c r="G48" s="63" t="n">
        <x:f>$C48*MAX(0,MIN($E48,EOMONTH($A6,0))-MAX($D48,$A6)+1)/$F48</x:f>
        <x:v>0</x:v>
      </x:c>
      <x:c r="H48" s="63" t="n">
        <x:f>$C48*MAX(0,MIN($E48,EOMONTH($A7,0))-MAX($D48,$A7)+1)/$F48</x:f>
        <x:v>0</x:v>
      </x:c>
      <x:c r="I48" s="63" t="n">
        <x:f>$C48*MAX(0,MIN($E48,EOMONTH($A8,0))-MAX($D48,$A8)+1)/$F48</x:f>
        <x:v>2618455.4621848725</x:v>
      </x:c>
      <x:c r="J48" s="63" t="n">
        <x:f>$C48*MAX(0,MIN($E48,EOMONTH($A9,0))-MAX($D48,$A9)+1)/$F48</x:f>
        <x:v>0</x:v>
      </x:c>
      <x:c r="K48" s="63" t="n">
        <x:f>$C48*MAX(0,MIN($E48,EOMONTH($A10,0))-MAX($D48,$A10)+1)/$F48</x:f>
        <x:v>0</x:v>
      </x:c>
      <x:c r="L48" s="63" t="n">
        <x:f>$C48*MAX(0,MIN($E48,EOMONTH($A11,0))-MAX($D48,$A11)+1)/$F48</x:f>
        <x:v>0</x:v>
      </x:c>
      <x:c r="M48" s="63" t="n">
        <x:f>$C48*MAX(0,MIN($E48,EOMONTH($A12,0))-MAX($D48,$A12)+1)/$F48</x:f>
        <x:v>0</x:v>
      </x:c>
      <x:c r="N48" s="63" t="n">
        <x:f>$C48*MAX(0,MIN($E48,EOMONTH($A13,0))-MAX($D48,$A13)+1)/$F48</x:f>
        <x:v>0</x:v>
      </x:c>
      <x:c r="O48" s="63" t="n">
        <x:f>$C48*MAX(0,MIN($E48,EOMONTH($A14,0))-MAX($D48,$A14)+1)/$F48</x:f>
        <x:v>0</x:v>
      </x:c>
      <x:c r="P48" s="63" t="n">
        <x:f>$C48*MAX(0,MIN($E48,EOMONTH($A15,0))-MAX($D48,$A15)+1)/$F48</x:f>
        <x:v>0</x:v>
      </x:c>
      <x:c r="Q48" s="63" t="n">
        <x:f>$C48*MAX(0,MIN($E48,EOMONTH($A16,0))-MAX($D48,$A16)+1)/$F48</x:f>
        <x:v>0</x:v>
      </x:c>
      <x:c r="R48" s="63" t="n">
        <x:f>$C48*MAX(0,MIN($E48,EOMONTH($A17,0))-MAX($D48,$A17)+1)/$F48</x:f>
        <x:v>0</x:v>
      </x:c>
      <x:c r="S48" s="63" t="n">
        <x:f>$C48*MAX(0,MIN($E48,EOMONTH($A18,0))-MAX($D48,$A18)+1)/$F48</x:f>
        <x:v>0</x:v>
      </x:c>
    </x:row>
    <x:row r="49" ht="34.04999923706055" customHeight="1">
      <x:c r="A49" s="51" t="str">
        <x:f>'07_Presupuesto'!A187</x:f>
        <x:v>N</x:v>
      </x:c>
      <x:c r="B49" s="51" t="str">
        <x:f>'07_Presupuesto'!B187</x:f>
        <x:v>Red de alcantarillado</x:v>
      </x:c>
      <x:c r="C49" s="51" t="n">
        <x:f>'07_Presupuesto'!C187</x:f>
        <x:v>2673923.529411765</x:v>
      </x:c>
      <x:c r="D49" s="57" t="n">
        <x:f>'07_Presupuesto'!F187</x:f>
        <x:v>46359</x:v>
      </x:c>
      <x:c r="E49" s="57" t="n">
        <x:f>'07_Presupuesto'!G187</x:f>
        <x:v>46372</x:v>
      </x:c>
      <x:c r="F49" s="51">
        <x:f t="shared" si="7"/>
        <x:v>14</x:v>
      </x:c>
      <x:c r="G49" s="64" t="n">
        <x:f>$C49*MAX(0,MIN($E49,EOMONTH($A6,0))-MAX($D49,$A6)+1)/$F49</x:f>
        <x:v>0</x:v>
      </x:c>
      <x:c r="H49" s="64" t="n">
        <x:f>$C49*MAX(0,MIN($E49,EOMONTH($A7,0))-MAX($D49,$A7)+1)/$F49</x:f>
        <x:v>2673923.529411759</x:v>
      </x:c>
      <x:c r="I49" s="64" t="n">
        <x:f>$C49*MAX(0,MIN($E49,EOMONTH($A8,0))-MAX($D49,$A8)+1)/$F49</x:f>
        <x:v>0</x:v>
      </x:c>
      <x:c r="J49" s="64" t="n">
        <x:f>$C49*MAX(0,MIN($E49,EOMONTH($A9,0))-MAX($D49,$A9)+1)/$F49</x:f>
        <x:v>0</x:v>
      </x:c>
      <x:c r="K49" s="64" t="n">
        <x:f>$C49*MAX(0,MIN($E49,EOMONTH($A10,0))-MAX($D49,$A10)+1)/$F49</x:f>
        <x:v>0</x:v>
      </x:c>
      <x:c r="L49" s="64" t="n">
        <x:f>$C49*MAX(0,MIN($E49,EOMONTH($A11,0))-MAX($D49,$A11)+1)/$F49</x:f>
        <x:v>0</x:v>
      </x:c>
      <x:c r="M49" s="64" t="n">
        <x:f>$C49*MAX(0,MIN($E49,EOMONTH($A12,0))-MAX($D49,$A12)+1)/$F49</x:f>
        <x:v>0</x:v>
      </x:c>
      <x:c r="N49" s="64" t="n">
        <x:f>$C49*MAX(0,MIN($E49,EOMONTH($A13,0))-MAX($D49,$A13)+1)/$F49</x:f>
        <x:v>0</x:v>
      </x:c>
      <x:c r="O49" s="64" t="n">
        <x:f>$C49*MAX(0,MIN($E49,EOMONTH($A14,0))-MAX($D49,$A14)+1)/$F49</x:f>
        <x:v>0</x:v>
      </x:c>
      <x:c r="P49" s="64" t="n">
        <x:f>$C49*MAX(0,MIN($E49,EOMONTH($A15,0))-MAX($D49,$A15)+1)/$F49</x:f>
        <x:v>0</x:v>
      </x:c>
      <x:c r="Q49" s="64" t="n">
        <x:f>$C49*MAX(0,MIN($E49,EOMONTH($A16,0))-MAX($D49,$A16)+1)/$F49</x:f>
        <x:v>0</x:v>
      </x:c>
      <x:c r="R49" s="64" t="n">
        <x:f>$C49*MAX(0,MIN($E49,EOMONTH($A17,0))-MAX($D49,$A17)+1)/$F49</x:f>
        <x:v>0</x:v>
      </x:c>
      <x:c r="S49" s="64" t="n">
        <x:f>$C49*MAX(0,MIN($E49,EOMONTH($A18,0))-MAX($D49,$A18)+1)/$F49</x:f>
        <x:v>0</x:v>
      </x:c>
    </x:row>
    <x:row r="50" ht="34.04999923706055" customHeight="1">
      <x:c r="A50" s="52" t="str">
        <x:f>'07_Presupuesto'!A188</x:f>
        <x:v>O</x:v>
      </x:c>
      <x:c r="B50" s="52" t="str">
        <x:f>'07_Presupuesto'!B188</x:f>
        <x:v>Instalación de artefactos sanitarios</x:v>
      </x:c>
      <x:c r="C50" s="52" t="n">
        <x:f>'07_Presupuesto'!C188</x:f>
        <x:v>1382352.9411764704</x:v>
      </x:c>
      <x:c r="D50" s="56" t="n">
        <x:f>'07_Presupuesto'!F188</x:f>
        <x:v>46407</x:v>
      </x:c>
      <x:c r="E50" s="56" t="n">
        <x:f>'07_Presupuesto'!G188</x:f>
        <x:v>46414</x:v>
      </x:c>
      <x:c r="F50" s="52">
        <x:f t="shared" si="7"/>
        <x:v>8</x:v>
      </x:c>
      <x:c r="G50" s="63" t="n">
        <x:f>$C50*MAX(0,MIN($E50,EOMONTH($A6,0))-MAX($D50,$A6)+1)/$F50</x:f>
        <x:v>0</x:v>
      </x:c>
      <x:c r="H50" s="63" t="n">
        <x:f>$C50*MAX(0,MIN($E50,EOMONTH($A7,0))-MAX($D50,$A7)+1)/$F50</x:f>
        <x:v>0</x:v>
      </x:c>
      <x:c r="I50" s="63" t="n">
        <x:f>$C50*MAX(0,MIN($E50,EOMONTH($A8,0))-MAX($D50,$A8)+1)/$F50</x:f>
        <x:v>1382352.94117647</x:v>
      </x:c>
      <x:c r="J50" s="63" t="n">
        <x:f>$C50*MAX(0,MIN($E50,EOMONTH($A9,0))-MAX($D50,$A9)+1)/$F50</x:f>
        <x:v>0</x:v>
      </x:c>
      <x:c r="K50" s="63" t="n">
        <x:f>$C50*MAX(0,MIN($E50,EOMONTH($A10,0))-MAX($D50,$A10)+1)/$F50</x:f>
        <x:v>0</x:v>
      </x:c>
      <x:c r="L50" s="63" t="n">
        <x:f>$C50*MAX(0,MIN($E50,EOMONTH($A11,0))-MAX($D50,$A11)+1)/$F50</x:f>
        <x:v>0</x:v>
      </x:c>
      <x:c r="M50" s="63" t="n">
        <x:f>$C50*MAX(0,MIN($E50,EOMONTH($A12,0))-MAX($D50,$A12)+1)/$F50</x:f>
        <x:v>0</x:v>
      </x:c>
      <x:c r="N50" s="63" t="n">
        <x:f>$C50*MAX(0,MIN($E50,EOMONTH($A13,0))-MAX($D50,$A13)+1)/$F50</x:f>
        <x:v>0</x:v>
      </x:c>
      <x:c r="O50" s="63" t="n">
        <x:f>$C50*MAX(0,MIN($E50,EOMONTH($A14,0))-MAX($D50,$A14)+1)/$F50</x:f>
        <x:v>0</x:v>
      </x:c>
      <x:c r="P50" s="63" t="n">
        <x:f>$C50*MAX(0,MIN($E50,EOMONTH($A15,0))-MAX($D50,$A15)+1)/$F50</x:f>
        <x:v>0</x:v>
      </x:c>
      <x:c r="Q50" s="63" t="n">
        <x:f>$C50*MAX(0,MIN($E50,EOMONTH($A16,0))-MAX($D50,$A16)+1)/$F50</x:f>
        <x:v>0</x:v>
      </x:c>
      <x:c r="R50" s="63" t="n">
        <x:f>$C50*MAX(0,MIN($E50,EOMONTH($A17,0))-MAX($D50,$A17)+1)/$F50</x:f>
        <x:v>0</x:v>
      </x:c>
      <x:c r="S50" s="63" t="n">
        <x:f>$C50*MAX(0,MIN($E50,EOMONTH($A18,0))-MAX($D50,$A18)+1)/$F50</x:f>
        <x:v>0</x:v>
      </x:c>
    </x:row>
    <x:row r="51" ht="34.04999923706055" customHeight="1">
      <x:c r="A51" s="51" t="str">
        <x:f>'07_Presupuesto'!A189</x:f>
        <x:v>P</x:v>
      </x:c>
      <x:c r="B51" s="51" t="str">
        <x:f>'07_Presupuesto'!B189</x:f>
        <x:v>Pruebas, conexiones y certificaciones</x:v>
      </x:c>
      <x:c r="C51" s="51" t="n">
        <x:f>'07_Presupuesto'!C189</x:f>
        <x:v>0</x:v>
      </x:c>
      <x:c r="D51" s="57" t="n">
        <x:f>'07_Presupuesto'!F189</x:f>
        <x:v>46423</x:v>
      </x:c>
      <x:c r="E51" s="57" t="n">
        <x:f>'07_Presupuesto'!G189</x:f>
        <x:v>46430</x:v>
      </x:c>
      <x:c r="F51" s="51">
        <x:f t="shared" si="7"/>
        <x:v>8</x:v>
      </x:c>
      <x:c r="G51" s="64" t="n">
        <x:f>$C51*MAX(0,MIN($E51,EOMONTH($A6,0))-MAX($D51,$A6)+1)/$F51</x:f>
        <x:v>0</x:v>
      </x:c>
      <x:c r="H51" s="64" t="n">
        <x:f>$C51*MAX(0,MIN($E51,EOMONTH($A7,0))-MAX($D51,$A7)+1)/$F51</x:f>
        <x:v>0</x:v>
      </x:c>
      <x:c r="I51" s="64" t="n">
        <x:f>$C51*MAX(0,MIN($E51,EOMONTH($A8,0))-MAX($D51,$A8)+1)/$F51</x:f>
        <x:v>0</x:v>
      </x:c>
      <x:c r="J51" s="64" t="n">
        <x:f>$C51*MAX(0,MIN($E51,EOMONTH($A9,0))-MAX($D51,$A9)+1)/$F51</x:f>
        <x:v>0</x:v>
      </x:c>
      <x:c r="K51" s="64" t="n">
        <x:f>$C51*MAX(0,MIN($E51,EOMONTH($A10,0))-MAX($D51,$A10)+1)/$F51</x:f>
        <x:v>0</x:v>
      </x:c>
      <x:c r="L51" s="64" t="n">
        <x:f>$C51*MAX(0,MIN($E51,EOMONTH($A11,0))-MAX($D51,$A11)+1)/$F51</x:f>
        <x:v>0</x:v>
      </x:c>
      <x:c r="M51" s="64" t="n">
        <x:f>$C51*MAX(0,MIN($E51,EOMONTH($A12,0))-MAX($D51,$A12)+1)/$F51</x:f>
        <x:v>0</x:v>
      </x:c>
      <x:c r="N51" s="64" t="n">
        <x:f>$C51*MAX(0,MIN($E51,EOMONTH($A13,0))-MAX($D51,$A13)+1)/$F51</x:f>
        <x:v>0</x:v>
      </x:c>
      <x:c r="O51" s="64" t="n">
        <x:f>$C51*MAX(0,MIN($E51,EOMONTH($A14,0))-MAX($D51,$A14)+1)/$F51</x:f>
        <x:v>0</x:v>
      </x:c>
      <x:c r="P51" s="64" t="n">
        <x:f>$C51*MAX(0,MIN($E51,EOMONTH($A15,0))-MAX($D51,$A15)+1)/$F51</x:f>
        <x:v>0</x:v>
      </x:c>
      <x:c r="Q51" s="64" t="n">
        <x:f>$C51*MAX(0,MIN($E51,EOMONTH($A16,0))-MAX($D51,$A16)+1)/$F51</x:f>
        <x:v>0</x:v>
      </x:c>
      <x:c r="R51" s="64" t="n">
        <x:f>$C51*MAX(0,MIN($E51,EOMONTH($A17,0))-MAX($D51,$A17)+1)/$F51</x:f>
        <x:v>0</x:v>
      </x:c>
      <x:c r="S51" s="64" t="n">
        <x:f>$C51*MAX(0,MIN($E51,EOMONTH($A18,0))-MAX($D51,$A18)+1)/$F51</x:f>
        <x:v>0</x:v>
      </x:c>
    </x:row>
    <x:row r="52" ht="34.04999923706055" customHeight="1">
      <x:c r="A52" s="52" t="str">
        <x:f>'07_Presupuesto'!A190</x:f>
        <x:v>Q</x:v>
      </x:c>
      <x:c r="B52" s="52" t="str">
        <x:f>'07_Presupuesto'!B190</x:f>
        <x:v>Revestimientos interiores</x:v>
      </x:c>
      <x:c r="C52" s="52" t="n">
        <x:f>'07_Presupuesto'!C190</x:f>
        <x:v>3102857.1428571427</x:v>
      </x:c>
      <x:c r="D52" s="56" t="n">
        <x:f>'07_Presupuesto'!F190</x:f>
        <x:v>46423</x:v>
      </x:c>
      <x:c r="E52" s="56" t="n">
        <x:f>'07_Presupuesto'!G190</x:f>
        <x:v>46438</x:v>
      </x:c>
      <x:c r="F52" s="52">
        <x:f t="shared" si="7"/>
        <x:v>16</x:v>
      </x:c>
      <x:c r="G52" s="63" t="n">
        <x:f>$C52*MAX(0,MIN($E52,EOMONTH($A6,0))-MAX($D52,$A6)+1)/$F52</x:f>
        <x:v>0</x:v>
      </x:c>
      <x:c r="H52" s="63" t="n">
        <x:f>$C52*MAX(0,MIN($E52,EOMONTH($A7,0))-MAX($D52,$A7)+1)/$F52</x:f>
        <x:v>0</x:v>
      </x:c>
      <x:c r="I52" s="63" t="n">
        <x:f>$C52*MAX(0,MIN($E52,EOMONTH($A8,0))-MAX($D52,$A8)+1)/$F52</x:f>
        <x:v>0</x:v>
      </x:c>
      <x:c r="J52" s="63" t="n">
        <x:f>$C52*MAX(0,MIN($E52,EOMONTH($A9,0))-MAX($D52,$A9)+1)/$F52</x:f>
        <x:v>3102857.1428571413</x:v>
      </x:c>
      <x:c r="K52" s="63" t="n">
        <x:f>$C52*MAX(0,MIN($E52,EOMONTH($A10,0))-MAX($D52,$A10)+1)/$F52</x:f>
        <x:v>0</x:v>
      </x:c>
      <x:c r="L52" s="63" t="n">
        <x:f>$C52*MAX(0,MIN($E52,EOMONTH($A11,0))-MAX($D52,$A11)+1)/$F52</x:f>
        <x:v>0</x:v>
      </x:c>
      <x:c r="M52" s="63" t="n">
        <x:f>$C52*MAX(0,MIN($E52,EOMONTH($A12,0))-MAX($D52,$A12)+1)/$F52</x:f>
        <x:v>0</x:v>
      </x:c>
      <x:c r="N52" s="63" t="n">
        <x:f>$C52*MAX(0,MIN($E52,EOMONTH($A13,0))-MAX($D52,$A13)+1)/$F52</x:f>
        <x:v>0</x:v>
      </x:c>
      <x:c r="O52" s="63" t="n">
        <x:f>$C52*MAX(0,MIN($E52,EOMONTH($A14,0))-MAX($D52,$A14)+1)/$F52</x:f>
        <x:v>0</x:v>
      </x:c>
      <x:c r="P52" s="63" t="n">
        <x:f>$C52*MAX(0,MIN($E52,EOMONTH($A15,0))-MAX($D52,$A15)+1)/$F52</x:f>
        <x:v>0</x:v>
      </x:c>
      <x:c r="Q52" s="63" t="n">
        <x:f>$C52*MAX(0,MIN($E52,EOMONTH($A16,0))-MAX($D52,$A16)+1)/$F52</x:f>
        <x:v>0</x:v>
      </x:c>
      <x:c r="R52" s="63" t="n">
        <x:f>$C52*MAX(0,MIN($E52,EOMONTH($A17,0))-MAX($D52,$A17)+1)/$F52</x:f>
        <x:v>0</x:v>
      </x:c>
      <x:c r="S52" s="63" t="n">
        <x:f>$C52*MAX(0,MIN($E52,EOMONTH($A18,0))-MAX($D52,$A18)+1)/$F52</x:f>
        <x:v>0</x:v>
      </x:c>
    </x:row>
    <x:row r="53" ht="34.04999923706055" customHeight="1">
      <x:c r="A53" s="51" t="str">
        <x:f>'07_Presupuesto'!A191</x:f>
        <x:v>R</x:v>
      </x:c>
      <x:c r="B53" s="51" t="str">
        <x:f>'07_Presupuesto'!B191</x:f>
        <x:v>Cielos y elementos complementarios</x:v>
      </x:c>
      <x:c r="C53" s="51" t="n">
        <x:f>'07_Presupuesto'!C191</x:f>
        <x:v>2127041.176470588</x:v>
      </x:c>
      <x:c r="D53" s="57" t="n">
        <x:f>'07_Presupuesto'!F191</x:f>
        <x:v>46439</x:v>
      </x:c>
      <x:c r="E53" s="57" t="n">
        <x:f>'07_Presupuesto'!G191</x:f>
        <x:v>46450</x:v>
      </x:c>
      <x:c r="F53" s="51">
        <x:f t="shared" si="7"/>
        <x:v>12</x:v>
      </x:c>
      <x:c r="G53" s="64" t="n">
        <x:f>$C53*MAX(0,MIN($E53,EOMONTH($A6,0))-MAX($D53,$A6)+1)/$F53</x:f>
        <x:v>0</x:v>
      </x:c>
      <x:c r="H53" s="64" t="n">
        <x:f>$C53*MAX(0,MIN($E53,EOMONTH($A7,0))-MAX($D53,$A7)+1)/$F53</x:f>
        <x:v>0</x:v>
      </x:c>
      <x:c r="I53" s="64" t="n">
        <x:f>$C53*MAX(0,MIN($E53,EOMONTH($A8,0))-MAX($D53,$A8)+1)/$F53</x:f>
        <x:v>0</x:v>
      </x:c>
      <x:c r="J53" s="64" t="n">
        <x:f>$C53*MAX(0,MIN($E53,EOMONTH($A9,0))-MAX($D53,$A9)+1)/$F53</x:f>
        <x:v>1418027.450980382</x:v>
      </x:c>
      <x:c r="K53" s="64" t="n">
        <x:f>$C53*MAX(0,MIN($E53,EOMONTH($A10,0))-MAX($D53,$A10)+1)/$F53</x:f>
        <x:v>709013.7254901852</x:v>
      </x:c>
      <x:c r="L53" s="64" t="n">
        <x:f>$C53*MAX(0,MIN($E53,EOMONTH($A11,0))-MAX($D53,$A11)+1)/$F53</x:f>
        <x:v>0</x:v>
      </x:c>
      <x:c r="M53" s="64" t="n">
        <x:f>$C53*MAX(0,MIN($E53,EOMONTH($A12,0))-MAX($D53,$A12)+1)/$F53</x:f>
        <x:v>0</x:v>
      </x:c>
      <x:c r="N53" s="64" t="n">
        <x:f>$C53*MAX(0,MIN($E53,EOMONTH($A13,0))-MAX($D53,$A13)+1)/$F53</x:f>
        <x:v>0</x:v>
      </x:c>
      <x:c r="O53" s="64" t="n">
        <x:f>$C53*MAX(0,MIN($E53,EOMONTH($A14,0))-MAX($D53,$A14)+1)/$F53</x:f>
        <x:v>0</x:v>
      </x:c>
      <x:c r="P53" s="64" t="n">
        <x:f>$C53*MAX(0,MIN($E53,EOMONTH($A15,0))-MAX($D53,$A15)+1)/$F53</x:f>
        <x:v>0</x:v>
      </x:c>
      <x:c r="Q53" s="64" t="n">
        <x:f>$C53*MAX(0,MIN($E53,EOMONTH($A16,0))-MAX($D53,$A16)+1)/$F53</x:f>
        <x:v>0</x:v>
      </x:c>
      <x:c r="R53" s="64" t="n">
        <x:f>$C53*MAX(0,MIN($E53,EOMONTH($A17,0))-MAX($D53,$A17)+1)/$F53</x:f>
        <x:v>0</x:v>
      </x:c>
      <x:c r="S53" s="64" t="n">
        <x:f>$C53*MAX(0,MIN($E53,EOMONTH($A18,0))-MAX($D53,$A18)+1)/$F53</x:f>
        <x:v>0</x:v>
      </x:c>
    </x:row>
    <x:row r="54" ht="34.04999923706055" customHeight="1">
      <x:c r="A54" s="52" t="str">
        <x:f>'07_Presupuesto'!A192</x:f>
        <x:v>S</x:v>
      </x:c>
      <x:c r="B54" s="52" t="str">
        <x:f>'07_Presupuesto'!B192</x:f>
        <x:v>Pavimentos</x:v>
      </x:c>
      <x:c r="C54" s="52" t="n">
        <x:f>'07_Presupuesto'!C192</x:f>
        <x:v>3813445.378151261</x:v>
      </x:c>
      <x:c r="D54" s="56" t="n">
        <x:f>'07_Presupuesto'!F192</x:f>
        <x:v>46439</x:v>
      </x:c>
      <x:c r="E54" s="56" t="n">
        <x:f>'07_Presupuesto'!G192</x:f>
        <x:v>46448</x:v>
      </x:c>
      <x:c r="F54" s="52">
        <x:f t="shared" si="7"/>
        <x:v>10</x:v>
      </x:c>
      <x:c r="G54" s="63" t="n">
        <x:f>$C54*MAX(0,MIN($E54,EOMONTH($A6,0))-MAX($D54,$A6)+1)/$F54</x:f>
        <x:v>0</x:v>
      </x:c>
      <x:c r="H54" s="63" t="n">
        <x:f>$C54*MAX(0,MIN($E54,EOMONTH($A7,0))-MAX($D54,$A7)+1)/$F54</x:f>
        <x:v>0</x:v>
      </x:c>
      <x:c r="I54" s="63" t="n">
        <x:f>$C54*MAX(0,MIN($E54,EOMONTH($A8,0))-MAX($D54,$A8)+1)/$F54</x:f>
        <x:v>0</x:v>
      </x:c>
      <x:c r="J54" s="63" t="n">
        <x:f>$C54*MAX(0,MIN($E54,EOMONTH($A9,0))-MAX($D54,$A9)+1)/$F54</x:f>
        <x:v>3050756.302521007</x:v>
      </x:c>
      <x:c r="K54" s="63" t="n">
        <x:f>$C54*MAX(0,MIN($E54,EOMONTH($A10,0))-MAX($D54,$A10)+1)/$F54</x:f>
        <x:v>762689.075630243</x:v>
      </x:c>
      <x:c r="L54" s="63" t="n">
        <x:f>$C54*MAX(0,MIN($E54,EOMONTH($A11,0))-MAX($D54,$A11)+1)/$F54</x:f>
        <x:v>0</x:v>
      </x:c>
      <x:c r="M54" s="63" t="n">
        <x:f>$C54*MAX(0,MIN($E54,EOMONTH($A12,0))-MAX($D54,$A12)+1)/$F54</x:f>
        <x:v>0</x:v>
      </x:c>
      <x:c r="N54" s="63" t="n">
        <x:f>$C54*MAX(0,MIN($E54,EOMONTH($A13,0))-MAX($D54,$A13)+1)/$F54</x:f>
        <x:v>0</x:v>
      </x:c>
      <x:c r="O54" s="63" t="n">
        <x:f>$C54*MAX(0,MIN($E54,EOMONTH($A14,0))-MAX($D54,$A14)+1)/$F54</x:f>
        <x:v>0</x:v>
      </x:c>
      <x:c r="P54" s="63" t="n">
        <x:f>$C54*MAX(0,MIN($E54,EOMONTH($A15,0))-MAX($D54,$A15)+1)/$F54</x:f>
        <x:v>0</x:v>
      </x:c>
      <x:c r="Q54" s="63" t="n">
        <x:f>$C54*MAX(0,MIN($E54,EOMONTH($A16,0))-MAX($D54,$A16)+1)/$F54</x:f>
        <x:v>0</x:v>
      </x:c>
      <x:c r="R54" s="63" t="n">
        <x:f>$C54*MAX(0,MIN($E54,EOMONTH($A17,0))-MAX($D54,$A17)+1)/$F54</x:f>
        <x:v>0</x:v>
      </x:c>
      <x:c r="S54" s="63" t="n">
        <x:f>$C54*MAX(0,MIN($E54,EOMONTH($A18,0))-MAX($D54,$A18)+1)/$F54</x:f>
        <x:v>0</x:v>
      </x:c>
    </x:row>
    <x:row r="55" ht="34.04999923706055" customHeight="1">
      <x:c r="A55" s="51" t="str">
        <x:f>'07_Presupuesto'!A193</x:f>
        <x:v>T</x:v>
      </x:c>
      <x:c r="B55" s="51" t="str">
        <x:f>'07_Presupuesto'!B193</x:f>
        <x:v>Pinturas interiores y exteriores</x:v>
      </x:c>
      <x:c r="C55" s="51" t="n">
        <x:f>'07_Presupuesto'!C193</x:f>
        <x:v>1976890.756302521</x:v>
      </x:c>
      <x:c r="D55" s="57" t="n">
        <x:f>'07_Presupuesto'!F193</x:f>
        <x:v>46451</x:v>
      </x:c>
      <x:c r="E55" s="57" t="n">
        <x:f>'07_Presupuesto'!G193</x:f>
        <x:v>46470</x:v>
      </x:c>
      <x:c r="F55" s="51">
        <x:f t="shared" si="7"/>
        <x:v>20</x:v>
      </x:c>
      <x:c r="G55" s="64" t="n">
        <x:f>$C55*MAX(0,MIN($E55,EOMONTH($A6,0))-MAX($D55,$A6)+1)/$F55</x:f>
        <x:v>0</x:v>
      </x:c>
      <x:c r="H55" s="64" t="n">
        <x:f>$C55*MAX(0,MIN($E55,EOMONTH($A7,0))-MAX($D55,$A7)+1)/$F55</x:f>
        <x:v>0</x:v>
      </x:c>
      <x:c r="I55" s="64" t="n">
        <x:f>$C55*MAX(0,MIN($E55,EOMONTH($A8,0))-MAX($D55,$A8)+1)/$F55</x:f>
        <x:v>0</x:v>
      </x:c>
      <x:c r="J55" s="64" t="n">
        <x:f>$C55*MAX(0,MIN($E55,EOMONTH($A9,0))-MAX($D55,$A9)+1)/$F55</x:f>
        <x:v>0</x:v>
      </x:c>
      <x:c r="K55" s="64" t="n">
        <x:f>$C55*MAX(0,MIN($E55,EOMONTH($A10,0))-MAX($D55,$A10)+1)/$F55</x:f>
        <x:v>1976890.7563025116</x:v>
      </x:c>
      <x:c r="L55" s="64" t="n">
        <x:f>$C55*MAX(0,MIN($E55,EOMONTH($A11,0))-MAX($D55,$A11)+1)/$F55</x:f>
        <x:v>0</x:v>
      </x:c>
      <x:c r="M55" s="64" t="n">
        <x:f>$C55*MAX(0,MIN($E55,EOMONTH($A12,0))-MAX($D55,$A12)+1)/$F55</x:f>
        <x:v>0</x:v>
      </x:c>
      <x:c r="N55" s="64" t="n">
        <x:f>$C55*MAX(0,MIN($E55,EOMONTH($A13,0))-MAX($D55,$A13)+1)/$F55</x:f>
        <x:v>0</x:v>
      </x:c>
      <x:c r="O55" s="64" t="n">
        <x:f>$C55*MAX(0,MIN($E55,EOMONTH($A14,0))-MAX($D55,$A14)+1)/$F55</x:f>
        <x:v>0</x:v>
      </x:c>
      <x:c r="P55" s="64" t="n">
        <x:f>$C55*MAX(0,MIN($E55,EOMONTH($A15,0))-MAX($D55,$A15)+1)/$F55</x:f>
        <x:v>0</x:v>
      </x:c>
      <x:c r="Q55" s="64" t="n">
        <x:f>$C55*MAX(0,MIN($E55,EOMONTH($A16,0))-MAX($D55,$A16)+1)/$F55</x:f>
        <x:v>0</x:v>
      </x:c>
      <x:c r="R55" s="64" t="n">
        <x:f>$C55*MAX(0,MIN($E55,EOMONTH($A17,0))-MAX($D55,$A17)+1)/$F55</x:f>
        <x:v>0</x:v>
      </x:c>
      <x:c r="S55" s="64" t="n">
        <x:f>$C55*MAX(0,MIN($E55,EOMONTH($A18,0))-MAX($D55,$A18)+1)/$F55</x:f>
        <x:v>0</x:v>
      </x:c>
    </x:row>
    <x:row r="56" ht="34.04999923706055" customHeight="1">
      <x:c r="A56" s="52" t="str">
        <x:f>'07_Presupuesto'!A194</x:f>
        <x:v>U</x:v>
      </x:c>
      <x:c r="B56" s="52" t="str">
        <x:f>'07_Presupuesto'!B194</x:f>
        <x:v>Puertas, ventanas y quincallería</x:v>
      </x:c>
      <x:c r="C56" s="52" t="n">
        <x:f>'07_Presupuesto'!C194</x:f>
        <x:v>13258235.294117648</x:v>
      </x:c>
      <x:c r="D56" s="56" t="n">
        <x:f>'07_Presupuesto'!F194</x:f>
        <x:v>46409</x:v>
      </x:c>
      <x:c r="E56" s="56" t="n">
        <x:f>'07_Presupuesto'!G194</x:f>
        <x:v>46424</x:v>
      </x:c>
      <x:c r="F56" s="52">
        <x:f t="shared" si="7"/>
        <x:v>16</x:v>
      </x:c>
      <x:c r="G56" s="63" t="n">
        <x:f>$C56*MAX(0,MIN($E56,EOMONTH($A6,0))-MAX($D56,$A6)+1)/$F56</x:f>
        <x:v>0</x:v>
      </x:c>
      <x:c r="H56" s="63" t="n">
        <x:f>$C56*MAX(0,MIN($E56,EOMONTH($A7,0))-MAX($D56,$A7)+1)/$F56</x:f>
        <x:v>0</x:v>
      </x:c>
      <x:c r="I56" s="63" t="n">
        <x:f>$C56*MAX(0,MIN($E56,EOMONTH($A8,0))-MAX($D56,$A8)+1)/$F56</x:f>
        <x:v>8286397.05882353</x:v>
      </x:c>
      <x:c r="J56" s="63" t="n">
        <x:f>$C56*MAX(0,MIN($E56,EOMONTH($A9,0))-MAX($D56,$A9)+1)/$F56</x:f>
        <x:v>4971838.235294109</x:v>
      </x:c>
      <x:c r="K56" s="63" t="n">
        <x:f>$C56*MAX(0,MIN($E56,EOMONTH($A10,0))-MAX($D56,$A10)+1)/$F56</x:f>
        <x:v>0</x:v>
      </x:c>
      <x:c r="L56" s="63" t="n">
        <x:f>$C56*MAX(0,MIN($E56,EOMONTH($A11,0))-MAX($D56,$A11)+1)/$F56</x:f>
        <x:v>0</x:v>
      </x:c>
      <x:c r="M56" s="63" t="n">
        <x:f>$C56*MAX(0,MIN($E56,EOMONTH($A12,0))-MAX($D56,$A12)+1)/$F56</x:f>
        <x:v>0</x:v>
      </x:c>
      <x:c r="N56" s="63" t="n">
        <x:f>$C56*MAX(0,MIN($E56,EOMONTH($A13,0))-MAX($D56,$A13)+1)/$F56</x:f>
        <x:v>0</x:v>
      </x:c>
      <x:c r="O56" s="63" t="n">
        <x:f>$C56*MAX(0,MIN($E56,EOMONTH($A14,0))-MAX($D56,$A14)+1)/$F56</x:f>
        <x:v>0</x:v>
      </x:c>
      <x:c r="P56" s="63" t="n">
        <x:f>$C56*MAX(0,MIN($E56,EOMONTH($A15,0))-MAX($D56,$A15)+1)/$F56</x:f>
        <x:v>0</x:v>
      </x:c>
      <x:c r="Q56" s="63" t="n">
        <x:f>$C56*MAX(0,MIN($E56,EOMONTH($A16,0))-MAX($D56,$A16)+1)/$F56</x:f>
        <x:v>0</x:v>
      </x:c>
      <x:c r="R56" s="63" t="n">
        <x:f>$C56*MAX(0,MIN($E56,EOMONTH($A17,0))-MAX($D56,$A17)+1)/$F56</x:f>
        <x:v>0</x:v>
      </x:c>
      <x:c r="S56" s="63" t="n">
        <x:f>$C56*MAX(0,MIN($E56,EOMONTH($A18,0))-MAX($D56,$A18)+1)/$F56</x:f>
        <x:v>0</x:v>
      </x:c>
    </x:row>
    <x:row r="57" ht="34.04999923706055" customHeight="1">
      <x:c r="A57" s="51" t="str">
        <x:f>'07_Presupuesto'!A195</x:f>
        <x:v>V</x:v>
      </x:c>
      <x:c r="B57" s="51" t="str">
        <x:f>'07_Presupuesto'!B195</x:f>
        <x:v>Limpieza, remates y entrega</x:v>
      </x:c>
      <x:c r="C57" s="51" t="n">
        <x:f>'07_Presupuesto'!C195</x:f>
        <x:v>1398082.3529411764</x:v>
      </x:c>
      <x:c r="D57" s="57" t="n">
        <x:f>'07_Presupuesto'!F195</x:f>
        <x:v>46471</x:v>
      </x:c>
      <x:c r="E57" s="57" t="n">
        <x:f>'07_Presupuesto'!G195</x:f>
        <x:v>46477</x:v>
      </x:c>
      <x:c r="F57" s="51">
        <x:f t="shared" si="7"/>
        <x:v>7</x:v>
      </x:c>
      <x:c r="G57" s="64" t="n">
        <x:f>$C57*MAX(0,MIN($E57,EOMONTH($A6,0))-MAX($D57,$A6)+1)/$F57</x:f>
        <x:v>0</x:v>
      </x:c>
      <x:c r="H57" s="64" t="n">
        <x:f>$C57*MAX(0,MIN($E57,EOMONTH($A7,0))-MAX($D57,$A7)+1)/$F57</x:f>
        <x:v>0</x:v>
      </x:c>
      <x:c r="I57" s="64" t="n">
        <x:f>$C57*MAX(0,MIN($E57,EOMONTH($A8,0))-MAX($D57,$A8)+1)/$F57</x:f>
        <x:v>0</x:v>
      </x:c>
      <x:c r="J57" s="64" t="n">
        <x:f>$C57*MAX(0,MIN($E57,EOMONTH($A9,0))-MAX($D57,$A9)+1)/$F57</x:f>
        <x:v>0</x:v>
      </x:c>
      <x:c r="K57" s="64" t="n">
        <x:f>$C57*MAX(0,MIN($E57,EOMONTH($A10,0))-MAX($D57,$A10)+1)/$F57</x:f>
        <x:v>1398082.352941169</x:v>
      </x:c>
      <x:c r="L57" s="64" t="n">
        <x:f>$C57*MAX(0,MIN($E57,EOMONTH($A11,0))-MAX($D57,$A11)+1)/$F57</x:f>
        <x:v>0</x:v>
      </x:c>
      <x:c r="M57" s="64" t="n">
        <x:f>$C57*MAX(0,MIN($E57,EOMONTH($A12,0))-MAX($D57,$A12)+1)/$F57</x:f>
        <x:v>0</x:v>
      </x:c>
      <x:c r="N57" s="64" t="n">
        <x:f>$C57*MAX(0,MIN($E57,EOMONTH($A13,0))-MAX($D57,$A13)+1)/$F57</x:f>
        <x:v>0</x:v>
      </x:c>
      <x:c r="O57" s="64" t="n">
        <x:f>$C57*MAX(0,MIN($E57,EOMONTH($A14,0))-MAX($D57,$A14)+1)/$F57</x:f>
        <x:v>0</x:v>
      </x:c>
      <x:c r="P57" s="64" t="n">
        <x:f>$C57*MAX(0,MIN($E57,EOMONTH($A15,0))-MAX($D57,$A15)+1)/$F57</x:f>
        <x:v>0</x:v>
      </x:c>
      <x:c r="Q57" s="64" t="n">
        <x:f>$C57*MAX(0,MIN($E57,EOMONTH($A16,0))-MAX($D57,$A16)+1)/$F57</x:f>
        <x:v>0</x:v>
      </x:c>
      <x:c r="R57" s="64" t="n">
        <x:f>$C57*MAX(0,MIN($E57,EOMONTH($A17,0))-MAX($D57,$A17)+1)/$F57</x:f>
        <x:v>0</x:v>
      </x:c>
      <x:c r="S57" s="64" t="n">
        <x:f>$C57*MAX(0,MIN($E57,EOMONTH($A18,0))-MAX($D57,$A18)+1)/$F57</x:f>
        <x:v>0</x:v>
      </x:c>
    </x:row>
    <x:row r="62" ht="43.95000076293945" customHeight="1">
      <x:c r="A62" s="50" t="s">
        <x:v>447</x:v>
      </x:c>
      <x:c r="B62" s="50" t="s">
        <x:v>117</x:v>
      </x:c>
      <x:c r="C62" s="50" t="s">
        <x:v>448</x:v>
      </x:c>
      <x:c r="D62" s="50" t="s">
        <x:v>432</x:v>
      </x:c>
      <x:c r="E62" s="50" t="s">
        <x:v>433</x:v>
      </x:c>
      <x:c r="F62" s="50" t="s">
        <x:v>449</x:v>
      </x:c>
      <x:c r="G62" s="50" t="s">
        <x:v>450</x:v>
      </x:c>
      <x:c r="H62" s="50" t="s">
        <x:v>451</x:v>
      </x:c>
      <x:c r="I62" s="50" t="s">
        <x:v>452</x:v>
      </x:c>
      <x:c r="J62" s="50" t="s">
        <x:v>453</x:v>
      </x:c>
      <x:c r="K62" s="50" t="s">
        <x:v>454</x:v>
      </x:c>
      <x:c r="L62" s="50" t="s">
        <x:v>455</x:v>
      </x:c>
    </x:row>
    <x:row r="63" ht="34.04999923706055" customHeight="1">
      <x:c r="A63" s="51" t="str">
        <x:f>'07_Presupuesto'!A6</x:f>
        <x:v>A.1.1/a)</x:v>
      </x:c>
      <x:c r="B63" s="51" t="str">
        <x:f>'07_Presupuesto'!B6</x:f>
        <x:v>A</x:v>
      </x:c>
      <x:c r="C63" s="51" t="n">
        <x:f>'07_Presupuesto'!I6</x:f>
        <x:v>2205882.3529411764</x:v>
      </x:c>
      <x:c r="D63" s="57" t="n">
        <x:f>'07_Presupuesto'!J6</x:f>
        <x:v>46328</x:v>
      </x:c>
      <x:c r="E63" s="57" t="n">
        <x:f>'07_Presupuesto'!K6</x:f>
        <x:v>46333</x:v>
      </x:c>
      <x:c r="F63" s="51" t="s">
        <x:v>456</x:v>
      </x:c>
      <x:c r="G63" s="64" t="n">
        <x:f>IF($B$25&gt;=$E63,$C63,0)</x:f>
        <x:v>2205882.3529411764</x:v>
      </x:c>
      <x:c r="H63" s="64" t="n">
        <x:f>IF($B$26&gt;=$E63,$C63,0)</x:f>
        <x:v>2205882.3529411764</x:v>
      </x:c>
      <x:c r="I63" s="64" t="n">
        <x:f>IF($B$27&gt;=$E63,$C63,0)</x:f>
        <x:v>2205882.3529411764</x:v>
      </x:c>
      <x:c r="J63" s="64" t="n">
        <x:f>IF($B$28&gt;=$E63,$C63,0)</x:f>
        <x:v>2205882.3529411764</x:v>
      </x:c>
      <x:c r="K63" s="64" t="n">
        <x:f>IF($B$29&gt;=$E63,$C63,0)</x:f>
        <x:v>2205882.3529411764</x:v>
      </x:c>
      <x:c r="L63" s="64" t="n">
        <x:f>IF($B$30&gt;=$E63,$C63,0)</x:f>
        <x:v>2205882.3529411764</x:v>
      </x:c>
    </x:row>
    <x:row r="64" ht="34.04999923706055" customHeight="1">
      <x:c r="A64" s="52" t="str">
        <x:f>'07_Presupuesto'!A7</x:f>
        <x:v>A.1.1/b)</x:v>
      </x:c>
      <x:c r="B64" s="52" t="str">
        <x:f>'07_Presupuesto'!B7</x:f>
        <x:v>A</x:v>
      </x:c>
      <x:c r="C64" s="52" t="n">
        <x:f>'07_Presupuesto'!I7</x:f>
        <x:v>1260504.2016806724</x:v>
      </x:c>
      <x:c r="D64" s="56" t="n">
        <x:f>'07_Presupuesto'!J7</x:f>
        <x:v>46328</x:v>
      </x:c>
      <x:c r="E64" s="56" t="n">
        <x:f>'07_Presupuesto'!K7</x:f>
        <x:v>46333</x:v>
      </x:c>
      <x:c r="F64" s="52" t="s">
        <x:v>456</x:v>
      </x:c>
      <x:c r="G64" s="63" t="n">
        <x:f>IF($B$25&gt;=$E64,$C64,0)</x:f>
        <x:v>1260504.2016806724</x:v>
      </x:c>
      <x:c r="H64" s="63" t="n">
        <x:f>IF($B$26&gt;=$E64,$C64,0)</x:f>
        <x:v>1260504.2016806724</x:v>
      </x:c>
      <x:c r="I64" s="63" t="n">
        <x:f>IF($B$27&gt;=$E64,$C64,0)</x:f>
        <x:v>1260504.2016806724</x:v>
      </x:c>
      <x:c r="J64" s="63" t="n">
        <x:f>IF($B$28&gt;=$E64,$C64,0)</x:f>
        <x:v>1260504.2016806724</x:v>
      </x:c>
      <x:c r="K64" s="63" t="n">
        <x:f>IF($B$29&gt;=$E64,$C64,0)</x:f>
        <x:v>1260504.2016806724</x:v>
      </x:c>
      <x:c r="L64" s="63" t="n">
        <x:f>IF($B$30&gt;=$E64,$C64,0)</x:f>
        <x:v>1260504.2016806724</x:v>
      </x:c>
    </x:row>
    <x:row r="65" ht="34.04999923706055" customHeight="1">
      <x:c r="A65" s="51" t="str">
        <x:f>'07_Presupuesto'!A8</x:f>
        <x:v>A.1.1/c)</x:v>
      </x:c>
      <x:c r="B65" s="51" t="str">
        <x:f>'07_Presupuesto'!B8</x:f>
        <x:v>A</x:v>
      </x:c>
      <x:c r="C65" s="51" t="n">
        <x:f>'07_Presupuesto'!I8</x:f>
        <x:v>1785714.285714286</x:v>
      </x:c>
      <x:c r="D65" s="57" t="n">
        <x:f>'07_Presupuesto'!J8</x:f>
        <x:v>46328</x:v>
      </x:c>
      <x:c r="E65" s="57" t="n">
        <x:f>'07_Presupuesto'!K8</x:f>
        <x:v>46333</x:v>
      </x:c>
      <x:c r="F65" s="51" t="s">
        <x:v>456</x:v>
      </x:c>
      <x:c r="G65" s="64" t="n">
        <x:f>IF($B$25&gt;=$E65,$C65,0)</x:f>
        <x:v>1785714.285714286</x:v>
      </x:c>
      <x:c r="H65" s="64" t="n">
        <x:f>IF($B$26&gt;=$E65,$C65,0)</x:f>
        <x:v>1785714.285714286</x:v>
      </x:c>
      <x:c r="I65" s="64" t="n">
        <x:f>IF($B$27&gt;=$E65,$C65,0)</x:f>
        <x:v>1785714.285714286</x:v>
      </x:c>
      <x:c r="J65" s="64" t="n">
        <x:f>IF($B$28&gt;=$E65,$C65,0)</x:f>
        <x:v>1785714.285714286</x:v>
      </x:c>
      <x:c r="K65" s="64" t="n">
        <x:f>IF($B$29&gt;=$E65,$C65,0)</x:f>
        <x:v>1785714.285714286</x:v>
      </x:c>
      <x:c r="L65" s="64" t="n">
        <x:f>IF($B$30&gt;=$E65,$C65,0)</x:f>
        <x:v>1785714.285714286</x:v>
      </x:c>
    </x:row>
    <x:row r="66" ht="34.04999923706055" customHeight="1">
      <x:c r="A66" s="52" t="str">
        <x:f>'07_Presupuesto'!A9</x:f>
        <x:v>A.1.1/d)</x:v>
      </x:c>
      <x:c r="B66" s="52" t="str">
        <x:f>'07_Presupuesto'!B9</x:f>
        <x:v>A</x:v>
      </x:c>
      <x:c r="C66" s="52" t="n">
        <x:f>'07_Presupuesto'!I9</x:f>
        <x:v>892857.142857143</x:v>
      </x:c>
      <x:c r="D66" s="56" t="n">
        <x:f>'07_Presupuesto'!J9</x:f>
        <x:v>46328</x:v>
      </x:c>
      <x:c r="E66" s="56" t="n">
        <x:f>'07_Presupuesto'!K9</x:f>
        <x:v>46333</x:v>
      </x:c>
      <x:c r="F66" s="52" t="s">
        <x:v>457</x:v>
      </x:c>
      <x:c r="G66" s="63" t="n">
        <x:f>$C66*MAX(0,MIN(1,($B$25-$D66+1)/($E66-$D66+1)))</x:f>
        <x:v>892857.142857143</x:v>
      </x:c>
      <x:c r="H66" s="63" t="n">
        <x:f>$C66*MAX(0,MIN(1,($B$26-$D66+1)/($E66-$D66+1)))</x:f>
        <x:v>892857.142857143</x:v>
      </x:c>
      <x:c r="I66" s="63" t="n">
        <x:f>$C66*MAX(0,MIN(1,($B$27-$D66+1)/($E66-$D66+1)))</x:f>
        <x:v>892857.142857143</x:v>
      </x:c>
      <x:c r="J66" s="63" t="n">
        <x:f>$C66*MAX(0,MIN(1,($B$28-$D66+1)/($E66-$D66+1)))</x:f>
        <x:v>892857.142857143</x:v>
      </x:c>
      <x:c r="K66" s="63" t="n">
        <x:f>$C66*MAX(0,MIN(1,($B$29-$D66+1)/($E66-$D66+1)))</x:f>
        <x:v>892857.142857143</x:v>
      </x:c>
      <x:c r="L66" s="63" t="n">
        <x:f>$C66*MAX(0,MIN(1,($B$30-$D66+1)/($E66-$D66+1)))</x:f>
        <x:v>892857.142857143</x:v>
      </x:c>
    </x:row>
    <x:row r="67" ht="34.04999923706055" customHeight="1">
      <x:c r="A67" s="51" t="str">
        <x:f>'07_Presupuesto'!A10</x:f>
        <x:v>A.1.2</x:v>
      </x:c>
      <x:c r="B67" s="51" t="str">
        <x:f>'07_Presupuesto'!B10</x:f>
        <x:v>A</x:v>
      </x:c>
      <x:c r="C67" s="51" t="n">
        <x:f>'07_Presupuesto'!I10</x:f>
        <x:v>1279411.7647058824</x:v>
      </x:c>
      <x:c r="D67" s="57" t="n">
        <x:f>'07_Presupuesto'!J10</x:f>
        <x:v>46328</x:v>
      </x:c>
      <x:c r="E67" s="57" t="n">
        <x:f>'07_Presupuesto'!K10</x:f>
        <x:v>46333</x:v>
      </x:c>
      <x:c r="F67" s="51" t="s">
        <x:v>457</x:v>
      </x:c>
      <x:c r="G67" s="64" t="n">
        <x:f>$C67*MAX(0,MIN(1,($B$25-$D67+1)/($E67-$D67+1)))</x:f>
        <x:v>1279411.7647058824</x:v>
      </x:c>
      <x:c r="H67" s="64" t="n">
        <x:f>$C67*MAX(0,MIN(1,($B$26-$D67+1)/($E67-$D67+1)))</x:f>
        <x:v>1279411.7647058824</x:v>
      </x:c>
      <x:c r="I67" s="64" t="n">
        <x:f>$C67*MAX(0,MIN(1,($B$27-$D67+1)/($E67-$D67+1)))</x:f>
        <x:v>1279411.7647058824</x:v>
      </x:c>
      <x:c r="J67" s="64" t="n">
        <x:f>$C67*MAX(0,MIN(1,($B$28-$D67+1)/($E67-$D67+1)))</x:f>
        <x:v>1279411.7647058824</x:v>
      </x:c>
      <x:c r="K67" s="64" t="n">
        <x:f>$C67*MAX(0,MIN(1,($B$29-$D67+1)/($E67-$D67+1)))</x:f>
        <x:v>1279411.7647058824</x:v>
      </x:c>
      <x:c r="L67" s="64" t="n">
        <x:f>$C67*MAX(0,MIN(1,($B$30-$D67+1)/($E67-$D67+1)))</x:f>
        <x:v>1279411.7647058824</x:v>
      </x:c>
    </x:row>
    <x:row r="68" ht="34.04999923706055" customHeight="1">
      <x:c r="A68" s="52" t="str">
        <x:f>'07_Presupuesto'!A11</x:f>
        <x:v>A.1.3</x:v>
      </x:c>
      <x:c r="B68" s="52" t="str">
        <x:f>'07_Presupuesto'!B11</x:f>
        <x:v>A</x:v>
      </x:c>
      <x:c r="C68" s="52" t="n">
        <x:f>'07_Presupuesto'!I11</x:f>
        <x:v>409663.8655462185</x:v>
      </x:c>
      <x:c r="D68" s="56" t="n">
        <x:f>'07_Presupuesto'!J11</x:f>
        <x:v>46328</x:v>
      </x:c>
      <x:c r="E68" s="56" t="n">
        <x:f>'07_Presupuesto'!K11</x:f>
        <x:v>46333</x:v>
      </x:c>
      <x:c r="F68" s="52" t="s">
        <x:v>456</x:v>
      </x:c>
      <x:c r="G68" s="63" t="n">
        <x:f>IF($B$25&gt;=$E68,$C68,0)</x:f>
        <x:v>409663.8655462185</x:v>
      </x:c>
      <x:c r="H68" s="63" t="n">
        <x:f>IF($B$26&gt;=$E68,$C68,0)</x:f>
        <x:v>409663.8655462185</x:v>
      </x:c>
      <x:c r="I68" s="63" t="n">
        <x:f>IF($B$27&gt;=$E68,$C68,0)</x:f>
        <x:v>409663.8655462185</x:v>
      </x:c>
      <x:c r="J68" s="63" t="n">
        <x:f>IF($B$28&gt;=$E68,$C68,0)</x:f>
        <x:v>409663.8655462185</x:v>
      </x:c>
      <x:c r="K68" s="63" t="n">
        <x:f>IF($B$29&gt;=$E68,$C68,0)</x:f>
        <x:v>409663.8655462185</x:v>
      </x:c>
      <x:c r="L68" s="63" t="n">
        <x:f>IF($B$30&gt;=$E68,$C68,0)</x:f>
        <x:v>409663.8655462185</x:v>
      </x:c>
    </x:row>
    <x:row r="69" ht="34.04999923706055" customHeight="1">
      <x:c r="A69" s="51" t="str">
        <x:f>'07_Presupuesto'!A12</x:f>
        <x:v>A.2.1</x:v>
      </x:c>
      <x:c r="B69" s="51" t="str">
        <x:f>'07_Presupuesto'!B12</x:f>
        <x:v>A</x:v>
      </x:c>
      <x:c r="C69" s="51" t="n">
        <x:f>'07_Presupuesto'!I12</x:f>
        <x:v>1027228.9915966387</x:v>
      </x:c>
      <x:c r="D69" s="57" t="n">
        <x:f>'07_Presupuesto'!J12</x:f>
        <x:v>46328</x:v>
      </x:c>
      <x:c r="E69" s="57" t="n">
        <x:f>'07_Presupuesto'!K12</x:f>
        <x:v>46333</x:v>
      </x:c>
      <x:c r="F69" s="51" t="s">
        <x:v>457</x:v>
      </x:c>
      <x:c r="G69" s="64" t="n">
        <x:f t="shared" ref="G69:G105" si="8">$C69*MAX(0,MIN(1,($B$25-$D69+1)/($E69-$D69+1)))</x:f>
        <x:v>1027228.9915966387</x:v>
      </x:c>
      <x:c r="H69" s="64" t="n">
        <x:f t="shared" ref="H69:H105" si="9">$C69*MAX(0,MIN(1,($B$26-$D69+1)/($E69-$D69+1)))</x:f>
        <x:v>1027228.9915966387</x:v>
      </x:c>
      <x:c r="I69" s="64" t="n">
        <x:f t="shared" ref="I69:I105" si="10">$C69*MAX(0,MIN(1,($B$27-$D69+1)/($E69-$D69+1)))</x:f>
        <x:v>1027228.9915966387</x:v>
      </x:c>
      <x:c r="J69" s="64" t="n">
        <x:f t="shared" ref="J69:J105" si="11">$C69*MAX(0,MIN(1,($B$28-$D69+1)/($E69-$D69+1)))</x:f>
        <x:v>1027228.9915966387</x:v>
      </x:c>
      <x:c r="K69" s="64" t="n">
        <x:f t="shared" ref="K69:K105" si="12">$C69*MAX(0,MIN(1,($B$29-$D69+1)/($E69-$D69+1)))</x:f>
        <x:v>1027228.9915966387</x:v>
      </x:c>
      <x:c r="L69" s="64" t="n">
        <x:f t="shared" ref="L69:L105" si="13">$C69*MAX(0,MIN(1,($B$30-$D69+1)/($E69-$D69+1)))</x:f>
        <x:v>1027228.9915966387</x:v>
      </x:c>
    </x:row>
    <x:row r="70" ht="34.04999923706055" customHeight="1">
      <x:c r="A70" s="52" t="str">
        <x:f>'07_Presupuesto'!A13</x:f>
        <x:v>A.2.2</x:v>
      </x:c>
      <x:c r="B70" s="52" t="str">
        <x:f>'07_Presupuesto'!B13</x:f>
        <x:v>B</x:v>
      </x:c>
      <x:c r="C70" s="52" t="n">
        <x:f>'07_Presupuesto'!I13</x:f>
        <x:v>980536.7647058824</x:v>
      </x:c>
      <x:c r="D70" s="56" t="n">
        <x:f>'07_Presupuesto'!J13</x:f>
        <x:v>46334</x:v>
      </x:c>
      <x:c r="E70" s="56" t="n">
        <x:f>'07_Presupuesto'!K13</x:f>
        <x:v>46338</x:v>
      </x:c>
      <x:c r="F70" s="52" t="s">
        <x:v>457</x:v>
      </x:c>
      <x:c r="G70" s="63">
        <x:f t="shared" si="8"/>
        <x:v>588322.0588235294</x:v>
      </x:c>
      <x:c r="H70" s="63">
        <x:f t="shared" si="9"/>
        <x:v>980536.76470588241</x:v>
      </x:c>
      <x:c r="I70" s="63">
        <x:f t="shared" si="10"/>
        <x:v>980536.76470588241</x:v>
      </x:c>
      <x:c r="J70" s="63">
        <x:f t="shared" si="11"/>
        <x:v>980536.76470588241</x:v>
      </x:c>
      <x:c r="K70" s="63">
        <x:f t="shared" si="12"/>
        <x:v>980536.76470588241</x:v>
      </x:c>
      <x:c r="L70" s="63">
        <x:f t="shared" si="13"/>
        <x:v>980536.76470588241</x:v>
      </x:c>
    </x:row>
    <x:row r="71" ht="34.04999923706055" customHeight="1">
      <x:c r="A71" s="51" t="str">
        <x:f>'07_Presupuesto'!A14</x:f>
        <x:v>B.1.1.1</x:v>
      </x:c>
      <x:c r="B71" s="51" t="str">
        <x:f>'07_Presupuesto'!B14</x:f>
        <x:v>D</x:v>
      </x:c>
      <x:c r="C71" s="51" t="n">
        <x:f>'07_Presupuesto'!I14</x:f>
        <x:v>661764.705882353</x:v>
      </x:c>
      <x:c r="D71" s="57" t="n">
        <x:f>'07_Presupuesto'!J14</x:f>
        <x:v>46339</x:v>
      </x:c>
      <x:c r="E71" s="57" t="n">
        <x:f>'07_Presupuesto'!K14</x:f>
        <x:v>46349</x:v>
      </x:c>
      <x:c r="F71" s="51" t="s">
        <x:v>457</x:v>
      </x:c>
      <x:c r="G71" s="64">
        <x:f t="shared" si="8"/>
        <x:v>0</x:v>
      </x:c>
      <x:c r="H71" s="64">
        <x:f t="shared" si="9"/>
        <x:v>661764.70588235301</x:v>
      </x:c>
      <x:c r="I71" s="64">
        <x:f t="shared" si="10"/>
        <x:v>661764.70588235301</x:v>
      </x:c>
      <x:c r="J71" s="64">
        <x:f t="shared" si="11"/>
        <x:v>661764.70588235301</x:v>
      </x:c>
      <x:c r="K71" s="64">
        <x:f t="shared" si="12"/>
        <x:v>661764.70588235301</x:v>
      </x:c>
      <x:c r="L71" s="64">
        <x:f t="shared" si="13"/>
        <x:v>661764.70588235301</x:v>
      </x:c>
    </x:row>
    <x:row r="72" ht="34.04999923706055" customHeight="1">
      <x:c r="A72" s="52" t="str">
        <x:f>'07_Presupuesto'!A15</x:f>
        <x:v>B.1.1.2</x:v>
      </x:c>
      <x:c r="B72" s="52" t="str">
        <x:f>'07_Presupuesto'!B15</x:f>
        <x:v>F</x:v>
      </x:c>
      <x:c r="C72" s="52" t="n">
        <x:f>'07_Presupuesto'!I15</x:f>
        <x:v>471113.4453781513</x:v>
      </x:c>
      <x:c r="D72" s="56" t="n">
        <x:f>'07_Presupuesto'!J15</x:f>
        <x:v>46359</x:v>
      </x:c>
      <x:c r="E72" s="56" t="n">
        <x:f>'07_Presupuesto'!K15</x:f>
        <x:v>46363</x:v>
      </x:c>
      <x:c r="F72" s="52" t="s">
        <x:v>457</x:v>
      </x:c>
      <x:c r="G72" s="63">
        <x:f t="shared" si="8"/>
        <x:v>0</x:v>
      </x:c>
      <x:c r="H72" s="63">
        <x:f t="shared" si="9"/>
        <x:v>471113.44537815131</x:v>
      </x:c>
      <x:c r="I72" s="63">
        <x:f t="shared" si="10"/>
        <x:v>471113.44537815131</x:v>
      </x:c>
      <x:c r="J72" s="63">
        <x:f t="shared" si="11"/>
        <x:v>471113.44537815131</x:v>
      </x:c>
      <x:c r="K72" s="63">
        <x:f t="shared" si="12"/>
        <x:v>471113.44537815131</x:v>
      </x:c>
      <x:c r="L72" s="63">
        <x:f t="shared" si="13"/>
        <x:v>471113.44537815131</x:v>
      </x:c>
    </x:row>
    <x:row r="73" ht="34.04999923706055" customHeight="1">
      <x:c r="A73" s="51" t="str">
        <x:f>'07_Presupuesto'!A16</x:f>
        <x:v>B.1.1.3</x:v>
      </x:c>
      <x:c r="B73" s="51" t="str">
        <x:f>'07_Presupuesto'!B16</x:f>
        <x:v>G</x:v>
      </x:c>
      <x:c r="C73" s="51" t="n">
        <x:f>'07_Presupuesto'!I16</x:f>
        <x:v>3308823.529411765</x:v>
      </x:c>
      <x:c r="D73" s="57" t="n">
        <x:f>'07_Presupuesto'!J16</x:f>
        <x:v>46364</x:v>
      </x:c>
      <x:c r="E73" s="57" t="n">
        <x:f>'07_Presupuesto'!K16</x:f>
        <x:v>46376</x:v>
      </x:c>
      <x:c r="F73" s="51" t="s">
        <x:v>457</x:v>
      </x:c>
      <x:c r="G73" s="64">
        <x:f t="shared" si="8"/>
        <x:v>0</x:v>
      </x:c>
      <x:c r="H73" s="64">
        <x:f t="shared" si="9"/>
        <x:v>763574.66063348425</x:v>
      </x:c>
      <x:c r="I73" s="64">
        <x:f t="shared" si="10"/>
        <x:v>3308823.5294117648</x:v>
      </x:c>
      <x:c r="J73" s="64">
        <x:f t="shared" si="11"/>
        <x:v>3308823.5294117648</x:v>
      </x:c>
      <x:c r="K73" s="64">
        <x:f t="shared" si="12"/>
        <x:v>3308823.5294117648</x:v>
      </x:c>
      <x:c r="L73" s="64">
        <x:f t="shared" si="13"/>
        <x:v>3308823.5294117648</x:v>
      </x:c>
    </x:row>
    <x:row r="74" ht="34.04999923706055" customHeight="1">
      <x:c r="A74" s="52" t="str">
        <x:f>'07_Presupuesto'!A17</x:f>
        <x:v>B.1.2.1</x:v>
      </x:c>
      <x:c r="B74" s="52" t="str">
        <x:f>'07_Presupuesto'!B17</x:f>
        <x:v>E</x:v>
      </x:c>
      <x:c r="C74" s="52" t="n">
        <x:f>'07_Presupuesto'!I17</x:f>
        <x:v>480672.26890756306</x:v>
      </x:c>
      <x:c r="D74" s="56" t="n">
        <x:f>'07_Presupuesto'!J17</x:f>
        <x:v>46350</x:v>
      </x:c>
      <x:c r="E74" s="56" t="n">
        <x:f>'07_Presupuesto'!K17</x:f>
        <x:v>46358</x:v>
      </x:c>
      <x:c r="F74" s="52" t="s">
        <x:v>457</x:v>
      </x:c>
      <x:c r="G74" s="63">
        <x:f t="shared" si="8"/>
        <x:v>0</x:v>
      </x:c>
      <x:c r="H74" s="63">
        <x:f t="shared" si="9"/>
        <x:v>480672.26890756306</x:v>
      </x:c>
      <x:c r="I74" s="63">
        <x:f t="shared" si="10"/>
        <x:v>480672.26890756306</x:v>
      </x:c>
      <x:c r="J74" s="63">
        <x:f t="shared" si="11"/>
        <x:v>480672.26890756306</x:v>
      </x:c>
      <x:c r="K74" s="63">
        <x:f t="shared" si="12"/>
        <x:v>480672.26890756306</x:v>
      </x:c>
      <x:c r="L74" s="63">
        <x:f t="shared" si="13"/>
        <x:v>480672.26890756306</x:v>
      </x:c>
    </x:row>
    <x:row r="75" ht="34.04999923706055" customHeight="1">
      <x:c r="A75" s="51" t="str">
        <x:f>'07_Presupuesto'!A18</x:f>
        <x:v>B.1.2.2</x:v>
      </x:c>
      <x:c r="B75" s="51" t="str">
        <x:f>'07_Presupuesto'!B18</x:f>
        <x:v>E</x:v>
      </x:c>
      <x:c r="C75" s="51" t="n">
        <x:f>'07_Presupuesto'!I18</x:f>
        <x:v>504705.8823529412</x:v>
      </x:c>
      <x:c r="D75" s="57" t="n">
        <x:f>'07_Presupuesto'!J18</x:f>
        <x:v>46350</x:v>
      </x:c>
      <x:c r="E75" s="57" t="n">
        <x:f>'07_Presupuesto'!K18</x:f>
        <x:v>46358</x:v>
      </x:c>
      <x:c r="F75" s="51" t="s">
        <x:v>457</x:v>
      </x:c>
      <x:c r="G75" s="64">
        <x:f t="shared" si="8"/>
        <x:v>0</x:v>
      </x:c>
      <x:c r="H75" s="64">
        <x:f t="shared" si="9"/>
        <x:v>504705.8823529412</x:v>
      </x:c>
      <x:c r="I75" s="64">
        <x:f t="shared" si="10"/>
        <x:v>504705.8823529412</x:v>
      </x:c>
      <x:c r="J75" s="64">
        <x:f t="shared" si="11"/>
        <x:v>504705.8823529412</x:v>
      </x:c>
      <x:c r="K75" s="64">
        <x:f t="shared" si="12"/>
        <x:v>504705.8823529412</x:v>
      </x:c>
      <x:c r="L75" s="64">
        <x:f t="shared" si="13"/>
        <x:v>504705.8823529412</x:v>
      </x:c>
    </x:row>
    <x:row r="76" ht="34.04999923706055" customHeight="1">
      <x:c r="A76" s="52" t="str">
        <x:f>'07_Presupuesto'!A19</x:f>
        <x:v>B.1.2.3</x:v>
      </x:c>
      <x:c r="B76" s="52" t="str">
        <x:f>'07_Presupuesto'!B19</x:f>
        <x:v>H</x:v>
      </x:c>
      <x:c r="C76" s="52" t="n">
        <x:f>'07_Presupuesto'!I19</x:f>
        <x:v>240336.13445378153</x:v>
      </x:c>
      <x:c r="D76" s="56" t="n">
        <x:f>'07_Presupuesto'!J19</x:f>
        <x:v>46377</x:v>
      </x:c>
      <x:c r="E76" s="56" t="n">
        <x:f>'07_Presupuesto'!K19</x:f>
        <x:v>46388</x:v>
      </x:c>
      <x:c r="F76" s="52" t="s">
        <x:v>457</x:v>
      </x:c>
      <x:c r="G76" s="63">
        <x:f t="shared" si="8"/>
        <x:v>0</x:v>
      </x:c>
      <x:c r="H76" s="63">
        <x:f t="shared" si="9"/>
        <x:v>0</x:v>
      </x:c>
      <x:c r="I76" s="63">
        <x:f t="shared" si="10"/>
        <x:v>240336.13445378153</x:v>
      </x:c>
      <x:c r="J76" s="63">
        <x:f t="shared" si="11"/>
        <x:v>240336.13445378153</x:v>
      </x:c>
      <x:c r="K76" s="63">
        <x:f t="shared" si="12"/>
        <x:v>240336.13445378153</x:v>
      </x:c>
      <x:c r="L76" s="63">
        <x:f t="shared" si="13"/>
        <x:v>240336.13445378153</x:v>
      </x:c>
    </x:row>
    <x:row r="77" ht="34.04999923706055" customHeight="1">
      <x:c r="A77" s="51" t="str">
        <x:f>'07_Presupuesto'!A20</x:f>
        <x:v>B.1.2.4</x:v>
      </x:c>
      <x:c r="B77" s="51" t="str">
        <x:f>'07_Presupuesto'!B20</x:f>
        <x:v>H</x:v>
      </x:c>
      <x:c r="C77" s="51" t="n">
        <x:f>'07_Presupuesto'!I20</x:f>
        <x:v>540756.3025210084</x:v>
      </x:c>
      <x:c r="D77" s="57" t="n">
        <x:f>'07_Presupuesto'!J20</x:f>
        <x:v>46377</x:v>
      </x:c>
      <x:c r="E77" s="57" t="n">
        <x:f>'07_Presupuesto'!K20</x:f>
        <x:v>46388</x:v>
      </x:c>
      <x:c r="F77" s="51" t="s">
        <x:v>457</x:v>
      </x:c>
      <x:c r="G77" s="64">
        <x:f t="shared" si="8"/>
        <x:v>0</x:v>
      </x:c>
      <x:c r="H77" s="64">
        <x:f t="shared" si="9"/>
        <x:v>0</x:v>
      </x:c>
      <x:c r="I77" s="64">
        <x:f t="shared" si="10"/>
        <x:v>540756.30252100842</x:v>
      </x:c>
      <x:c r="J77" s="64">
        <x:f t="shared" si="11"/>
        <x:v>540756.30252100842</x:v>
      </x:c>
      <x:c r="K77" s="64">
        <x:f t="shared" si="12"/>
        <x:v>540756.30252100842</x:v>
      </x:c>
      <x:c r="L77" s="64">
        <x:f t="shared" si="13"/>
        <x:v>540756.30252100842</x:v>
      </x:c>
    </x:row>
    <x:row r="78" ht="34.04999923706055" customHeight="1">
      <x:c r="A78" s="52" t="str">
        <x:f>'07_Presupuesto'!A21</x:f>
        <x:v>B.1.2.5</x:v>
      </x:c>
      <x:c r="B78" s="52" t="str">
        <x:f>'07_Presupuesto'!B21</x:f>
        <x:v>H</x:v>
      </x:c>
      <x:c r="C78" s="52" t="n">
        <x:f>'07_Presupuesto'!I21</x:f>
        <x:v>811134.4537815126</x:v>
      </x:c>
      <x:c r="D78" s="56" t="n">
        <x:f>'07_Presupuesto'!J21</x:f>
        <x:v>46377</x:v>
      </x:c>
      <x:c r="E78" s="56" t="n">
        <x:f>'07_Presupuesto'!K21</x:f>
        <x:v>46388</x:v>
      </x:c>
      <x:c r="F78" s="52" t="s">
        <x:v>457</x:v>
      </x:c>
      <x:c r="G78" s="63">
        <x:f t="shared" si="8"/>
        <x:v>0</x:v>
      </x:c>
      <x:c r="H78" s="63">
        <x:f t="shared" si="9"/>
        <x:v>0</x:v>
      </x:c>
      <x:c r="I78" s="63">
        <x:f t="shared" si="10"/>
        <x:v>811134.45378151257</x:v>
      </x:c>
      <x:c r="J78" s="63">
        <x:f t="shared" si="11"/>
        <x:v>811134.45378151257</x:v>
      </x:c>
      <x:c r="K78" s="63">
        <x:f t="shared" si="12"/>
        <x:v>811134.45378151257</x:v>
      </x:c>
      <x:c r="L78" s="63">
        <x:f t="shared" si="13"/>
        <x:v>811134.45378151257</x:v>
      </x:c>
    </x:row>
    <x:row r="79" ht="34.04999923706055" customHeight="1">
      <x:c r="A79" s="51" t="str">
        <x:f>'07_Presupuesto'!A22</x:f>
        <x:v>B.1.2.6</x:v>
      </x:c>
      <x:c r="B79" s="51" t="str">
        <x:f>'07_Presupuesto'!B22</x:f>
        <x:v>H</x:v>
      </x:c>
      <x:c r="C79" s="51" t="n">
        <x:f>'07_Presupuesto'!I22</x:f>
        <x:v>2373319.3277310925</x:v>
      </x:c>
      <x:c r="D79" s="57" t="n">
        <x:f>'07_Presupuesto'!J22</x:f>
        <x:v>46377</x:v>
      </x:c>
      <x:c r="E79" s="57" t="n">
        <x:f>'07_Presupuesto'!K22</x:f>
        <x:v>46388</x:v>
      </x:c>
      <x:c r="F79" s="51" t="s">
        <x:v>457</x:v>
      </x:c>
      <x:c r="G79" s="64">
        <x:f t="shared" si="8"/>
        <x:v>0</x:v>
      </x:c>
      <x:c r="H79" s="64">
        <x:f t="shared" si="9"/>
        <x:v>0</x:v>
      </x:c>
      <x:c r="I79" s="64">
        <x:f t="shared" si="10"/>
        <x:v>2373319.3277310925</x:v>
      </x:c>
      <x:c r="J79" s="64">
        <x:f t="shared" si="11"/>
        <x:v>2373319.3277310925</x:v>
      </x:c>
      <x:c r="K79" s="64">
        <x:f t="shared" si="12"/>
        <x:v>2373319.3277310925</x:v>
      </x:c>
      <x:c r="L79" s="64">
        <x:f t="shared" si="13"/>
        <x:v>2373319.3277310925</x:v>
      </x:c>
    </x:row>
    <x:row r="80" ht="34.04999923706055" customHeight="1">
      <x:c r="A80" s="52" t="str">
        <x:f>'07_Presupuesto'!A23</x:f>
        <x:v>B.1.3.1</x:v>
      </x:c>
      <x:c r="B80" s="52" t="str">
        <x:f>'07_Presupuesto'!B23</x:f>
        <x:v>E</x:v>
      </x:c>
      <x:c r="C80" s="52" t="n">
        <x:f>'07_Presupuesto'!I23</x:f>
        <x:v>861974.7899159663</x:v>
      </x:c>
      <x:c r="D80" s="56" t="n">
        <x:f>'07_Presupuesto'!J23</x:f>
        <x:v>46350</x:v>
      </x:c>
      <x:c r="E80" s="56" t="n">
        <x:f>'07_Presupuesto'!K23</x:f>
        <x:v>46358</x:v>
      </x:c>
      <x:c r="F80" s="52" t="s">
        <x:v>457</x:v>
      </x:c>
      <x:c r="G80" s="63">
        <x:f t="shared" si="8"/>
        <x:v>0</x:v>
      </x:c>
      <x:c r="H80" s="63">
        <x:f t="shared" si="9"/>
        <x:v>861974.78991596634</x:v>
      </x:c>
      <x:c r="I80" s="63">
        <x:f t="shared" si="10"/>
        <x:v>861974.78991596634</x:v>
      </x:c>
      <x:c r="J80" s="63">
        <x:f t="shared" si="11"/>
        <x:v>861974.78991596634</x:v>
      </x:c>
      <x:c r="K80" s="63">
        <x:f t="shared" si="12"/>
        <x:v>861974.78991596634</x:v>
      </x:c>
      <x:c r="L80" s="63">
        <x:f t="shared" si="13"/>
        <x:v>861974.78991596634</x:v>
      </x:c>
    </x:row>
    <x:row r="81" ht="34.04999923706055" customHeight="1">
      <x:c r="A81" s="51" t="str">
        <x:f>'07_Presupuesto'!A24</x:f>
        <x:v>B.1.3.2</x:v>
      </x:c>
      <x:c r="B81" s="51" t="str">
        <x:f>'07_Presupuesto'!B24</x:f>
        <x:v>E</x:v>
      </x:c>
      <x:c r="C81" s="51" t="n">
        <x:f>'07_Presupuesto'!I24</x:f>
        <x:v>450529.4117647059</x:v>
      </x:c>
      <x:c r="D81" s="57" t="n">
        <x:f>'07_Presupuesto'!J24</x:f>
        <x:v>46350</x:v>
      </x:c>
      <x:c r="E81" s="57" t="n">
        <x:f>'07_Presupuesto'!K24</x:f>
        <x:v>46358</x:v>
      </x:c>
      <x:c r="F81" s="51" t="s">
        <x:v>457</x:v>
      </x:c>
      <x:c r="G81" s="64">
        <x:f t="shared" si="8"/>
        <x:v>0</x:v>
      </x:c>
      <x:c r="H81" s="64">
        <x:f t="shared" si="9"/>
        <x:v>450529.4117647059</x:v>
      </x:c>
      <x:c r="I81" s="64">
        <x:f t="shared" si="10"/>
        <x:v>450529.4117647059</x:v>
      </x:c>
      <x:c r="J81" s="64">
        <x:f t="shared" si="11"/>
        <x:v>450529.4117647059</x:v>
      </x:c>
      <x:c r="K81" s="64">
        <x:f t="shared" si="12"/>
        <x:v>450529.4117647059</x:v>
      </x:c>
      <x:c r="L81" s="64">
        <x:f t="shared" si="13"/>
        <x:v>450529.4117647059</x:v>
      </x:c>
    </x:row>
    <x:row r="82" ht="34.04999923706055" customHeight="1">
      <x:c r="A82" s="52" t="str">
        <x:f>'07_Presupuesto'!A25</x:f>
        <x:v>B.1.3.3</x:v>
      </x:c>
      <x:c r="B82" s="52" t="str">
        <x:f>'07_Presupuesto'!B25</x:f>
        <x:v>H</x:v>
      </x:c>
      <x:c r="C82" s="52" t="n">
        <x:f>'07_Presupuesto'!I25</x:f>
        <x:v>176294.1176470588</x:v>
      </x:c>
      <x:c r="D82" s="56" t="n">
        <x:f>'07_Presupuesto'!J25</x:f>
        <x:v>46377</x:v>
      </x:c>
      <x:c r="E82" s="56" t="n">
        <x:f>'07_Presupuesto'!K25</x:f>
        <x:v>46388</x:v>
      </x:c>
      <x:c r="F82" s="52" t="s">
        <x:v>457</x:v>
      </x:c>
      <x:c r="G82" s="63">
        <x:f t="shared" si="8"/>
        <x:v>0</x:v>
      </x:c>
      <x:c r="H82" s="63">
        <x:f t="shared" si="9"/>
        <x:v>0</x:v>
      </x:c>
      <x:c r="I82" s="63">
        <x:f t="shared" si="10"/>
        <x:v>176294.1176470588</x:v>
      </x:c>
      <x:c r="J82" s="63">
        <x:f t="shared" si="11"/>
        <x:v>176294.1176470588</x:v>
      </x:c>
      <x:c r="K82" s="63">
        <x:f t="shared" si="12"/>
        <x:v>176294.1176470588</x:v>
      </x:c>
      <x:c r="L82" s="63">
        <x:f t="shared" si="13"/>
        <x:v>176294.1176470588</x:v>
      </x:c>
    </x:row>
    <x:row r="83" ht="34.04999923706055" customHeight="1">
      <x:c r="A83" s="51" t="str">
        <x:f>'07_Presupuesto'!A26</x:f>
        <x:v>B.1.3.4</x:v>
      </x:c>
      <x:c r="B83" s="51" t="str">
        <x:f>'07_Presupuesto'!B26</x:f>
        <x:v>H</x:v>
      </x:c>
      <x:c r="C83" s="51" t="n">
        <x:f>'07_Presupuesto'!I26</x:f>
        <x:v>1939235.294117647</x:v>
      </x:c>
      <x:c r="D83" s="57" t="n">
        <x:f>'07_Presupuesto'!J26</x:f>
        <x:v>46377</x:v>
      </x:c>
      <x:c r="E83" s="57" t="n">
        <x:f>'07_Presupuesto'!K26</x:f>
        <x:v>46388</x:v>
      </x:c>
      <x:c r="F83" s="51" t="s">
        <x:v>457</x:v>
      </x:c>
      <x:c r="G83" s="64">
        <x:f t="shared" si="8"/>
        <x:v>0</x:v>
      </x:c>
      <x:c r="H83" s="64">
        <x:f t="shared" si="9"/>
        <x:v>0</x:v>
      </x:c>
      <x:c r="I83" s="64">
        <x:f t="shared" si="10"/>
        <x:v>1939235.294117647</x:v>
      </x:c>
      <x:c r="J83" s="64">
        <x:f t="shared" si="11"/>
        <x:v>1939235.294117647</x:v>
      </x:c>
      <x:c r="K83" s="64">
        <x:f t="shared" si="12"/>
        <x:v>1939235.294117647</x:v>
      </x:c>
      <x:c r="L83" s="64">
        <x:f t="shared" si="13"/>
        <x:v>1939235.294117647</x:v>
      </x:c>
    </x:row>
    <x:row r="84" ht="34.04999923706055" customHeight="1">
      <x:c r="A84" s="52" t="str">
        <x:f>'07_Presupuesto'!A27</x:f>
        <x:v>B.1.4.1</x:v>
      </x:c>
      <x:c r="B84" s="52" t="str">
        <x:f>'07_Presupuesto'!B27</x:f>
        <x:v>K</x:v>
      </x:c>
      <x:c r="C84" s="52" t="n">
        <x:f>'07_Presupuesto'!I27</x:f>
        <x:v>6395798.319327731</x:v>
      </x:c>
      <x:c r="D84" s="56" t="n">
        <x:f>'07_Presupuesto'!J27</x:f>
        <x:v>46377</x:v>
      </x:c>
      <x:c r="E84" s="56" t="n">
        <x:f>'07_Presupuesto'!K27</x:f>
        <x:v>46394</x:v>
      </x:c>
      <x:c r="F84" s="52" t="s">
        <x:v>457</x:v>
      </x:c>
      <x:c r="G84" s="63">
        <x:f t="shared" si="8"/>
        <x:v>0</x:v>
      </x:c>
      <x:c r="H84" s="63">
        <x:f t="shared" si="9"/>
        <x:v>0</x:v>
      </x:c>
      <x:c r="I84" s="63">
        <x:f t="shared" si="10"/>
        <x:v>6395798.3193277307</x:v>
      </x:c>
      <x:c r="J84" s="63">
        <x:f t="shared" si="11"/>
        <x:v>6395798.3193277307</x:v>
      </x:c>
      <x:c r="K84" s="63">
        <x:f t="shared" si="12"/>
        <x:v>6395798.3193277307</x:v>
      </x:c>
      <x:c r="L84" s="63">
        <x:f t="shared" si="13"/>
        <x:v>6395798.3193277307</x:v>
      </x:c>
    </x:row>
    <x:row r="85" ht="34.04999923706055" customHeight="1">
      <x:c r="A85" s="51" t="str">
        <x:f>'07_Presupuesto'!A28</x:f>
        <x:v>B.1.4.2</x:v>
      </x:c>
      <x:c r="B85" s="51" t="str">
        <x:f>'07_Presupuesto'!B28</x:f>
        <x:v>K</x:v>
      </x:c>
      <x:c r="C85" s="51" t="n">
        <x:f>'07_Presupuesto'!I28</x:f>
        <x:v>2121428.571428572</x:v>
      </x:c>
      <x:c r="D85" s="57" t="n">
        <x:f>'07_Presupuesto'!J28</x:f>
        <x:v>46377</x:v>
      </x:c>
      <x:c r="E85" s="57" t="n">
        <x:f>'07_Presupuesto'!K28</x:f>
        <x:v>46394</x:v>
      </x:c>
      <x:c r="F85" s="51" t="s">
        <x:v>457</x:v>
      </x:c>
      <x:c r="G85" s="64">
        <x:f t="shared" si="8"/>
        <x:v>0</x:v>
      </x:c>
      <x:c r="H85" s="64">
        <x:f t="shared" si="9"/>
        <x:v>0</x:v>
      </x:c>
      <x:c r="I85" s="64">
        <x:f t="shared" si="10"/>
        <x:v>2121428.5714285718</x:v>
      </x:c>
      <x:c r="J85" s="64">
        <x:f t="shared" si="11"/>
        <x:v>2121428.5714285718</x:v>
      </x:c>
      <x:c r="K85" s="64">
        <x:f t="shared" si="12"/>
        <x:v>2121428.5714285718</x:v>
      </x:c>
      <x:c r="L85" s="64">
        <x:f t="shared" si="13"/>
        <x:v>2121428.5714285718</x:v>
      </x:c>
    </x:row>
    <x:row r="86" ht="34.04999923706055" customHeight="1">
      <x:c r="A86" s="52" t="str">
        <x:f>'07_Presupuesto'!A29</x:f>
        <x:v>B.1.4.3</x:v>
      </x:c>
      <x:c r="B86" s="52" t="str">
        <x:f>'07_Presupuesto'!B29</x:f>
        <x:v>K</x:v>
      </x:c>
      <x:c r="C86" s="52" t="n">
        <x:f>'07_Presupuesto'!I29</x:f>
        <x:v>3696428.571428571</x:v>
      </x:c>
      <x:c r="D86" s="56" t="n">
        <x:f>'07_Presupuesto'!J29</x:f>
        <x:v>46377</x:v>
      </x:c>
      <x:c r="E86" s="56" t="n">
        <x:f>'07_Presupuesto'!K29</x:f>
        <x:v>46394</x:v>
      </x:c>
      <x:c r="F86" s="52" t="s">
        <x:v>457</x:v>
      </x:c>
      <x:c r="G86" s="63">
        <x:f t="shared" si="8"/>
        <x:v>0</x:v>
      </x:c>
      <x:c r="H86" s="63">
        <x:f t="shared" si="9"/>
        <x:v>0</x:v>
      </x:c>
      <x:c r="I86" s="63">
        <x:f t="shared" si="10"/>
        <x:v>3696428.5714285709</x:v>
      </x:c>
      <x:c r="J86" s="63">
        <x:f t="shared" si="11"/>
        <x:v>3696428.5714285709</x:v>
      </x:c>
      <x:c r="K86" s="63">
        <x:f t="shared" si="12"/>
        <x:v>3696428.5714285709</x:v>
      </x:c>
      <x:c r="L86" s="63">
        <x:f t="shared" si="13"/>
        <x:v>3696428.5714285709</x:v>
      </x:c>
    </x:row>
    <x:row r="87" ht="34.04999923706055" customHeight="1">
      <x:c r="A87" s="51" t="str">
        <x:f>'07_Presupuesto'!A30</x:f>
        <x:v>B.1.4.4</x:v>
      </x:c>
      <x:c r="B87" s="51" t="str">
        <x:f>'07_Presupuesto'!B30</x:f>
        <x:v>K</x:v>
      </x:c>
      <x:c r="C87" s="51" t="n">
        <x:f>'07_Presupuesto'!I30</x:f>
        <x:v>2420168.0672268905</x:v>
      </x:c>
      <x:c r="D87" s="57" t="n">
        <x:f>'07_Presupuesto'!J30</x:f>
        <x:v>46377</x:v>
      </x:c>
      <x:c r="E87" s="57" t="n">
        <x:f>'07_Presupuesto'!K30</x:f>
        <x:v>46394</x:v>
      </x:c>
      <x:c r="F87" s="51" t="s">
        <x:v>457</x:v>
      </x:c>
      <x:c r="G87" s="64">
        <x:f t="shared" si="8"/>
        <x:v>0</x:v>
      </x:c>
      <x:c r="H87" s="64">
        <x:f t="shared" si="9"/>
        <x:v>0</x:v>
      </x:c>
      <x:c r="I87" s="64">
        <x:f t="shared" si="10"/>
        <x:v>2420168.0672268905</x:v>
      </x:c>
      <x:c r="J87" s="64">
        <x:f t="shared" si="11"/>
        <x:v>2420168.0672268905</x:v>
      </x:c>
      <x:c r="K87" s="64">
        <x:f t="shared" si="12"/>
        <x:v>2420168.0672268905</x:v>
      </x:c>
      <x:c r="L87" s="64">
        <x:f t="shared" si="13"/>
        <x:v>2420168.0672268905</x:v>
      </x:c>
    </x:row>
    <x:row r="88" ht="34.04999923706055" customHeight="1">
      <x:c r="A88" s="52" t="str">
        <x:f>'07_Presupuesto'!A31</x:f>
        <x:v>B.1.4.5</x:v>
      </x:c>
      <x:c r="B88" s="52" t="str">
        <x:f>'07_Presupuesto'!B31</x:f>
        <x:v>K</x:v>
      </x:c>
      <x:c r="C88" s="52" t="n">
        <x:f>'07_Presupuesto'!I31</x:f>
        <x:v>1215336.1344537816</x:v>
      </x:c>
      <x:c r="D88" s="56" t="n">
        <x:f>'07_Presupuesto'!J31</x:f>
        <x:v>46377</x:v>
      </x:c>
      <x:c r="E88" s="56" t="n">
        <x:f>'07_Presupuesto'!K31</x:f>
        <x:v>46394</x:v>
      </x:c>
      <x:c r="F88" s="52" t="s">
        <x:v>457</x:v>
      </x:c>
      <x:c r="G88" s="63">
        <x:f t="shared" si="8"/>
        <x:v>0</x:v>
      </x:c>
      <x:c r="H88" s="63">
        <x:f t="shared" si="9"/>
        <x:v>0</x:v>
      </x:c>
      <x:c r="I88" s="63">
        <x:f t="shared" si="10"/>
        <x:v>1215336.1344537816</x:v>
      </x:c>
      <x:c r="J88" s="63">
        <x:f t="shared" si="11"/>
        <x:v>1215336.1344537816</x:v>
      </x:c>
      <x:c r="K88" s="63">
        <x:f t="shared" si="12"/>
        <x:v>1215336.1344537816</x:v>
      </x:c>
      <x:c r="L88" s="63">
        <x:f t="shared" si="13"/>
        <x:v>1215336.1344537816</x:v>
      </x:c>
    </x:row>
    <x:row r="89" ht="34.04999923706055" customHeight="1">
      <x:c r="A89" s="51" t="str">
        <x:f>'07_Presupuesto'!A32</x:f>
        <x:v>B.1.5.1</x:v>
      </x:c>
      <x:c r="B89" s="51" t="str">
        <x:f>'07_Presupuesto'!B32</x:f>
        <x:v>I</x:v>
      </x:c>
      <x:c r="C89" s="51" t="n">
        <x:f>'07_Presupuesto'!I32</x:f>
        <x:v>2807500</x:v>
      </x:c>
      <x:c r="D89" s="57" t="n">
        <x:f>'07_Presupuesto'!J32</x:f>
        <x:v>46377</x:v>
      </x:c>
      <x:c r="E89" s="57" t="n">
        <x:f>'07_Presupuesto'!K32</x:f>
        <x:v>46396</x:v>
      </x:c>
      <x:c r="F89" s="51" t="s">
        <x:v>457</x:v>
      </x:c>
      <x:c r="G89" s="64">
        <x:f t="shared" si="8"/>
        <x:v>0</x:v>
      </x:c>
      <x:c r="H89" s="64">
        <x:f t="shared" si="9"/>
        <x:v>0</x:v>
      </x:c>
      <x:c r="I89" s="64">
        <x:f t="shared" si="10"/>
        <x:v>2807500</x:v>
      </x:c>
      <x:c r="J89" s="64">
        <x:f t="shared" si="11"/>
        <x:v>2807500</x:v>
      </x:c>
      <x:c r="K89" s="64">
        <x:f t="shared" si="12"/>
        <x:v>2807500</x:v>
      </x:c>
      <x:c r="L89" s="64">
        <x:f t="shared" si="13"/>
        <x:v>2807500</x:v>
      </x:c>
    </x:row>
    <x:row r="90" ht="34.04999923706055" customHeight="1">
      <x:c r="A90" s="52" t="str">
        <x:f>'07_Presupuesto'!A33</x:f>
        <x:v>B.1.6.1</x:v>
      </x:c>
      <x:c r="B90" s="52" t="str">
        <x:f>'07_Presupuesto'!B33</x:f>
        <x:v>J</x:v>
      </x:c>
      <x:c r="C90" s="52" t="n">
        <x:f>'07_Presupuesto'!I33</x:f>
        <x:v>189919.1176470588</x:v>
      </x:c>
      <x:c r="D90" s="56" t="n">
        <x:f>'07_Presupuesto'!J33</x:f>
        <x:v>46397</x:v>
      </x:c>
      <x:c r="E90" s="56" t="n">
        <x:f>'07_Presupuesto'!K33</x:f>
        <x:v>46408</x:v>
      </x:c>
      <x:c r="F90" s="52" t="s">
        <x:v>457</x:v>
      </x:c>
      <x:c r="G90" s="63">
        <x:f t="shared" si="8"/>
        <x:v>0</x:v>
      </x:c>
      <x:c r="H90" s="63">
        <x:f t="shared" si="9"/>
        <x:v>0</x:v>
      </x:c>
      <x:c r="I90" s="63">
        <x:f t="shared" si="10"/>
        <x:v>15826.593137254898</x:v>
      </x:c>
      <x:c r="J90" s="63">
        <x:f t="shared" si="11"/>
        <x:v>189919.1176470588</x:v>
      </x:c>
      <x:c r="K90" s="63">
        <x:f t="shared" si="12"/>
        <x:v>189919.1176470588</x:v>
      </x:c>
      <x:c r="L90" s="63">
        <x:f t="shared" si="13"/>
        <x:v>189919.1176470588</x:v>
      </x:c>
    </x:row>
    <x:row r="91" ht="34.04999923706055" customHeight="1">
      <x:c r="A91" s="51" t="str">
        <x:f>'07_Presupuesto'!A34</x:f>
        <x:v>B.1.6.2</x:v>
      </x:c>
      <x:c r="B91" s="51" t="str">
        <x:f>'07_Presupuesto'!B34</x:f>
        <x:v>J</x:v>
      </x:c>
      <x:c r="C91" s="51" t="n">
        <x:f>'07_Presupuesto'!I34</x:f>
        <x:v>1089970.5882352942</x:v>
      </x:c>
      <x:c r="D91" s="57" t="n">
        <x:f>'07_Presupuesto'!J34</x:f>
        <x:v>46397</x:v>
      </x:c>
      <x:c r="E91" s="57" t="n">
        <x:f>'07_Presupuesto'!K34</x:f>
        <x:v>46408</x:v>
      </x:c>
      <x:c r="F91" s="51" t="s">
        <x:v>457</x:v>
      </x:c>
      <x:c r="G91" s="64">
        <x:f t="shared" si="8"/>
        <x:v>0</x:v>
      </x:c>
      <x:c r="H91" s="64">
        <x:f t="shared" si="9"/>
        <x:v>0</x:v>
      </x:c>
      <x:c r="I91" s="64">
        <x:f t="shared" si="10"/>
        <x:v>90830.882352941175</x:v>
      </x:c>
      <x:c r="J91" s="64">
        <x:f t="shared" si="11"/>
        <x:v>1089970.5882352942</x:v>
      </x:c>
      <x:c r="K91" s="64">
        <x:f t="shared" si="12"/>
        <x:v>1089970.5882352942</x:v>
      </x:c>
      <x:c r="L91" s="64">
        <x:f t="shared" si="13"/>
        <x:v>1089970.5882352942</x:v>
      </x:c>
    </x:row>
    <x:row r="92" ht="34.04999923706055" customHeight="1">
      <x:c r="A92" s="52" t="str">
        <x:f>'07_Presupuesto'!A35</x:f>
        <x:v>B.1.6.3</x:v>
      </x:c>
      <x:c r="B92" s="52" t="str">
        <x:f>'07_Presupuesto'!B35</x:f>
        <x:v>J</x:v>
      </x:c>
      <x:c r="C92" s="52" t="n">
        <x:f>'07_Presupuesto'!I35</x:f>
        <x:v>1222088.2352941176</x:v>
      </x:c>
      <x:c r="D92" s="56" t="n">
        <x:f>'07_Presupuesto'!J35</x:f>
        <x:v>46397</x:v>
      </x:c>
      <x:c r="E92" s="56" t="n">
        <x:f>'07_Presupuesto'!K35</x:f>
        <x:v>46408</x:v>
      </x:c>
      <x:c r="F92" s="52" t="s">
        <x:v>457</x:v>
      </x:c>
      <x:c r="G92" s="63">
        <x:f t="shared" si="8"/>
        <x:v>0</x:v>
      </x:c>
      <x:c r="H92" s="63">
        <x:f t="shared" si="9"/>
        <x:v>0</x:v>
      </x:c>
      <x:c r="I92" s="63">
        <x:f t="shared" si="10"/>
        <x:v>101840.68627450979</x:v>
      </x:c>
      <x:c r="J92" s="63">
        <x:f t="shared" si="11"/>
        <x:v>1222088.2352941176</x:v>
      </x:c>
      <x:c r="K92" s="63">
        <x:f t="shared" si="12"/>
        <x:v>1222088.2352941176</x:v>
      </x:c>
      <x:c r="L92" s="63">
        <x:f t="shared" si="13"/>
        <x:v>1222088.2352941176</x:v>
      </x:c>
    </x:row>
    <x:row r="93" ht="34.04999923706055" customHeight="1">
      <x:c r="A93" s="51" t="str">
        <x:f>'07_Presupuesto'!A36</x:f>
        <x:v>B.2.1.1</x:v>
      </x:c>
      <x:c r="B93" s="51" t="str">
        <x:f>'07_Presupuesto'!B36</x:f>
        <x:v>Q</x:v>
      </x:c>
      <x:c r="C93" s="51" t="n">
        <x:f>'07_Presupuesto'!I36</x:f>
        <x:v>1834453.7815126053</x:v>
      </x:c>
      <x:c r="D93" s="57" t="n">
        <x:f>'07_Presupuesto'!J36</x:f>
        <x:v>46423</x:v>
      </x:c>
      <x:c r="E93" s="57" t="n">
        <x:f>'07_Presupuesto'!K36</x:f>
        <x:v>46438</x:v>
      </x:c>
      <x:c r="F93" s="51" t="s">
        <x:v>457</x:v>
      </x:c>
      <x:c r="G93" s="64">
        <x:f t="shared" si="8"/>
        <x:v>0</x:v>
      </x:c>
      <x:c r="H93" s="64">
        <x:f t="shared" si="9"/>
        <x:v>0</x:v>
      </x:c>
      <x:c r="I93" s="64">
        <x:f t="shared" si="10"/>
        <x:v>0</x:v>
      </x:c>
      <x:c r="J93" s="64">
        <x:f t="shared" si="11"/>
        <x:v>687920.168067227</x:v>
      </x:c>
      <x:c r="K93" s="64">
        <x:f t="shared" si="12"/>
        <x:v>1834453.7815126053</x:v>
      </x:c>
      <x:c r="L93" s="64">
        <x:f t="shared" si="13"/>
        <x:v>1834453.7815126053</x:v>
      </x:c>
    </x:row>
    <x:row r="94" ht="34.04999923706055" customHeight="1">
      <x:c r="A94" s="52" t="str">
        <x:f>'07_Presupuesto'!A37</x:f>
        <x:v>B.2.1.2</x:v>
      </x:c>
      <x:c r="B94" s="52" t="str">
        <x:f>'07_Presupuesto'!B37</x:f>
        <x:v>R</x:v>
      </x:c>
      <x:c r="C94" s="52" t="n">
        <x:f>'07_Presupuesto'!I37</x:f>
        <x:v>652330.8823529412</x:v>
      </x:c>
      <x:c r="D94" s="56" t="n">
        <x:f>'07_Presupuesto'!J37</x:f>
        <x:v>46439</x:v>
      </x:c>
      <x:c r="E94" s="56" t="n">
        <x:f>'07_Presupuesto'!K37</x:f>
        <x:v>46450</x:v>
      </x:c>
      <x:c r="F94" s="52" t="s">
        <x:v>457</x:v>
      </x:c>
      <x:c r="G94" s="63">
        <x:f t="shared" si="8"/>
        <x:v>0</x:v>
      </x:c>
      <x:c r="H94" s="63">
        <x:f t="shared" si="9"/>
        <x:v>0</x:v>
      </x:c>
      <x:c r="I94" s="63">
        <x:f t="shared" si="10"/>
        <x:v>0</x:v>
      </x:c>
      <x:c r="J94" s="63">
        <x:f t="shared" si="11"/>
        <x:v>0</x:v>
      </x:c>
      <x:c r="K94" s="63">
        <x:f t="shared" si="12"/>
        <x:v>652330.8823529412</x:v>
      </x:c>
      <x:c r="L94" s="63">
        <x:f t="shared" si="13"/>
        <x:v>652330.8823529412</x:v>
      </x:c>
    </x:row>
    <x:row r="95" ht="34.04999923706055" customHeight="1">
      <x:c r="A95" s="51" t="str">
        <x:f>'07_Presupuesto'!A38</x:f>
        <x:v>B.2.1.3</x:v>
      </x:c>
      <x:c r="B95" s="51" t="str">
        <x:f>'07_Presupuesto'!B38</x:f>
        <x:v>S</x:v>
      </x:c>
      <x:c r="C95" s="51" t="n">
        <x:f>'07_Presupuesto'!I38</x:f>
        <x:v>660714.2857142857</x:v>
      </x:c>
      <x:c r="D95" s="57" t="n">
        <x:f>'07_Presupuesto'!J38</x:f>
        <x:v>46439</x:v>
      </x:c>
      <x:c r="E95" s="57" t="n">
        <x:f>'07_Presupuesto'!K38</x:f>
        <x:v>46448</x:v>
      </x:c>
      <x:c r="F95" s="51" t="s">
        <x:v>457</x:v>
      </x:c>
      <x:c r="G95" s="64">
        <x:f t="shared" si="8"/>
        <x:v>0</x:v>
      </x:c>
      <x:c r="H95" s="64">
        <x:f t="shared" si="9"/>
        <x:v>0</x:v>
      </x:c>
      <x:c r="I95" s="64">
        <x:f t="shared" si="10"/>
        <x:v>0</x:v>
      </x:c>
      <x:c r="J95" s="64">
        <x:f t="shared" si="11"/>
        <x:v>0</x:v>
      </x:c>
      <x:c r="K95" s="64">
        <x:f t="shared" si="12"/>
        <x:v>660714.28571428568</x:v>
      </x:c>
      <x:c r="L95" s="64">
        <x:f t="shared" si="13"/>
        <x:v>660714.28571428568</x:v>
      </x:c>
    </x:row>
    <x:row r="96" ht="34.04999923706055" customHeight="1">
      <x:c r="A96" s="52" t="str">
        <x:f>'07_Presupuesto'!A39</x:f>
        <x:v>B.2.2/a)</x:v>
      </x:c>
      <x:c r="B96" s="52" t="str">
        <x:f>'07_Presupuesto'!B39</x:f>
        <x:v>R</x:v>
      </x:c>
      <x:c r="C96" s="52" t="n">
        <x:f>'07_Presupuesto'!I39</x:f>
        <x:v>696428.5714285715</x:v>
      </x:c>
      <x:c r="D96" s="56" t="n">
        <x:f>'07_Presupuesto'!J39</x:f>
        <x:v>46439</x:v>
      </x:c>
      <x:c r="E96" s="56" t="n">
        <x:f>'07_Presupuesto'!K39</x:f>
        <x:v>46450</x:v>
      </x:c>
      <x:c r="F96" s="52" t="s">
        <x:v>457</x:v>
      </x:c>
      <x:c r="G96" s="63">
        <x:f t="shared" si="8"/>
        <x:v>0</x:v>
      </x:c>
      <x:c r="H96" s="63">
        <x:f t="shared" si="9"/>
        <x:v>0</x:v>
      </x:c>
      <x:c r="I96" s="63">
        <x:f t="shared" si="10"/>
        <x:v>0</x:v>
      </x:c>
      <x:c r="J96" s="63">
        <x:f t="shared" si="11"/>
        <x:v>0</x:v>
      </x:c>
      <x:c r="K96" s="63">
        <x:f t="shared" si="12"/>
        <x:v>696428.57142857148</x:v>
      </x:c>
      <x:c r="L96" s="63">
        <x:f t="shared" si="13"/>
        <x:v>696428.57142857148</x:v>
      </x:c>
    </x:row>
    <x:row r="97" ht="34.04999923706055" customHeight="1">
      <x:c r="A97" s="51" t="str">
        <x:f>'07_Presupuesto'!A40</x:f>
        <x:v>B.2.3/a)</x:v>
      </x:c>
      <x:c r="B97" s="51" t="str">
        <x:f>'07_Presupuesto'!B40</x:f>
        <x:v>R</x:v>
      </x:c>
      <x:c r="C97" s="51" t="n">
        <x:f>'07_Presupuesto'!I40</x:f>
        <x:v>882352.9411764706</x:v>
      </x:c>
      <x:c r="D97" s="57" t="n">
        <x:f>'07_Presupuesto'!J40</x:f>
        <x:v>46439</x:v>
      </x:c>
      <x:c r="E97" s="57" t="n">
        <x:f>'07_Presupuesto'!K40</x:f>
        <x:v>46450</x:v>
      </x:c>
      <x:c r="F97" s="51" t="s">
        <x:v>457</x:v>
      </x:c>
      <x:c r="G97" s="64">
        <x:f t="shared" si="8"/>
        <x:v>0</x:v>
      </x:c>
      <x:c r="H97" s="64">
        <x:f t="shared" si="9"/>
        <x:v>0</x:v>
      </x:c>
      <x:c r="I97" s="64">
        <x:f t="shared" si="10"/>
        <x:v>0</x:v>
      </x:c>
      <x:c r="J97" s="64">
        <x:f t="shared" si="11"/>
        <x:v>0</x:v>
      </x:c>
      <x:c r="K97" s="64">
        <x:f t="shared" si="12"/>
        <x:v>882352.9411764706</x:v>
      </x:c>
      <x:c r="L97" s="64">
        <x:f t="shared" si="13"/>
        <x:v>882352.9411764706</x:v>
      </x:c>
    </x:row>
    <x:row r="98" ht="34.04999923706055" customHeight="1">
      <x:c r="A98" s="52" t="str">
        <x:f>'07_Presupuesto'!A41</x:f>
        <x:v>B.2.4/a)</x:v>
      </x:c>
      <x:c r="B98" s="52" t="str">
        <x:f>'07_Presupuesto'!B41</x:f>
        <x:v>J</x:v>
      </x:c>
      <x:c r="C98" s="52" t="n">
        <x:f>'07_Presupuesto'!I41</x:f>
        <x:v>328256.3025210084</x:v>
      </x:c>
      <x:c r="D98" s="56" t="n">
        <x:f>'07_Presupuesto'!J41</x:f>
        <x:v>46397</x:v>
      </x:c>
      <x:c r="E98" s="56" t="n">
        <x:f>'07_Presupuesto'!K41</x:f>
        <x:v>46408</x:v>
      </x:c>
      <x:c r="F98" s="52" t="s">
        <x:v>457</x:v>
      </x:c>
      <x:c r="G98" s="63">
        <x:f t="shared" si="8"/>
        <x:v>0</x:v>
      </x:c>
      <x:c r="H98" s="63">
        <x:f t="shared" si="9"/>
        <x:v>0</x:v>
      </x:c>
      <x:c r="I98" s="63">
        <x:f t="shared" si="10"/>
        <x:v>27354.691876750701</x:v>
      </x:c>
      <x:c r="J98" s="63">
        <x:f t="shared" si="11"/>
        <x:v>328256.30252100842</x:v>
      </x:c>
      <x:c r="K98" s="63">
        <x:f t="shared" si="12"/>
        <x:v>328256.30252100842</x:v>
      </x:c>
      <x:c r="L98" s="63">
        <x:f t="shared" si="13"/>
        <x:v>328256.30252100842</x:v>
      </x:c>
    </x:row>
    <x:row r="99" ht="34.04999923706055" customHeight="1">
      <x:c r="A99" s="51" t="str">
        <x:f>'07_Presupuesto'!A42</x:f>
        <x:v>B.2.4/b)</x:v>
      </x:c>
      <x:c r="B99" s="51" t="str">
        <x:f>'07_Presupuesto'!B42</x:f>
        <x:v>J</x:v>
      </x:c>
      <x:c r="C99" s="51" t="n">
        <x:f>'07_Presupuesto'!I42</x:f>
        <x:v>841386.5546218487</x:v>
      </x:c>
      <x:c r="D99" s="57" t="n">
        <x:f>'07_Presupuesto'!J42</x:f>
        <x:v>46397</x:v>
      </x:c>
      <x:c r="E99" s="57" t="n">
        <x:f>'07_Presupuesto'!K42</x:f>
        <x:v>46408</x:v>
      </x:c>
      <x:c r="F99" s="51" t="s">
        <x:v>457</x:v>
      </x:c>
      <x:c r="G99" s="64">
        <x:f t="shared" si="8"/>
        <x:v>0</x:v>
      </x:c>
      <x:c r="H99" s="64">
        <x:f t="shared" si="9"/>
        <x:v>0</x:v>
      </x:c>
      <x:c r="I99" s="64">
        <x:f t="shared" si="10"/>
        <x:v>70115.54621848739</x:v>
      </x:c>
      <x:c r="J99" s="64">
        <x:f t="shared" si="11"/>
        <x:v>841386.55462184874</x:v>
      </x:c>
      <x:c r="K99" s="64">
        <x:f t="shared" si="12"/>
        <x:v>841386.55462184874</x:v>
      </x:c>
      <x:c r="L99" s="64">
        <x:f t="shared" si="13"/>
        <x:v>841386.55462184874</x:v>
      </x:c>
    </x:row>
    <x:row r="100" ht="34.04999923706055" customHeight="1">
      <x:c r="A100" s="52" t="str">
        <x:f>'07_Presupuesto'!A43</x:f>
        <x:v>B.2.4/c)</x:v>
      </x:c>
      <x:c r="B100" s="52" t="str">
        <x:f>'07_Presupuesto'!B43</x:f>
        <x:v>J</x:v>
      </x:c>
      <x:c r="C100" s="52" t="n">
        <x:f>'07_Presupuesto'!I43</x:f>
        <x:v>350420.1680672269</x:v>
      </x:c>
      <x:c r="D100" s="56" t="n">
        <x:f>'07_Presupuesto'!J43</x:f>
        <x:v>46397</x:v>
      </x:c>
      <x:c r="E100" s="56" t="n">
        <x:f>'07_Presupuesto'!K43</x:f>
        <x:v>46408</x:v>
      </x:c>
      <x:c r="F100" s="52" t="s">
        <x:v>457</x:v>
      </x:c>
      <x:c r="G100" s="63">
        <x:f t="shared" si="8"/>
        <x:v>0</x:v>
      </x:c>
      <x:c r="H100" s="63">
        <x:f t="shared" si="9"/>
        <x:v>0</x:v>
      </x:c>
      <x:c r="I100" s="63">
        <x:f t="shared" si="10"/>
        <x:v>29201.680672268907</x:v>
      </x:c>
      <x:c r="J100" s="63">
        <x:f t="shared" si="11"/>
        <x:v>350420.16806722688</x:v>
      </x:c>
      <x:c r="K100" s="63">
        <x:f t="shared" si="12"/>
        <x:v>350420.16806722688</x:v>
      </x:c>
      <x:c r="L100" s="63">
        <x:f t="shared" si="13"/>
        <x:v>350420.16806722688</x:v>
      </x:c>
    </x:row>
    <x:row r="101" ht="34.04999923706055" customHeight="1">
      <x:c r="A101" s="51" t="str">
        <x:f>'07_Presupuesto'!A44</x:f>
        <x:v>B.2.4/d)</x:v>
      </x:c>
      <x:c r="B101" s="51" t="str">
        <x:f>'07_Presupuesto'!B44</x:f>
        <x:v>J</x:v>
      </x:c>
      <x:c r="C101" s="51" t="n">
        <x:f>'07_Presupuesto'!I44</x:f>
        <x:v>103991.59663865546</x:v>
      </x:c>
      <x:c r="D101" s="57" t="n">
        <x:f>'07_Presupuesto'!J44</x:f>
        <x:v>46397</x:v>
      </x:c>
      <x:c r="E101" s="57" t="n">
        <x:f>'07_Presupuesto'!K44</x:f>
        <x:v>46408</x:v>
      </x:c>
      <x:c r="F101" s="51" t="s">
        <x:v>457</x:v>
      </x:c>
      <x:c r="G101" s="64">
        <x:f t="shared" si="8"/>
        <x:v>0</x:v>
      </x:c>
      <x:c r="H101" s="64">
        <x:f t="shared" si="9"/>
        <x:v>0</x:v>
      </x:c>
      <x:c r="I101" s="64">
        <x:f t="shared" si="10"/>
        <x:v>8665.9663865546208</x:v>
      </x:c>
      <x:c r="J101" s="64">
        <x:f t="shared" si="11"/>
        <x:v>103991.59663865546</x:v>
      </x:c>
      <x:c r="K101" s="64">
        <x:f t="shared" si="12"/>
        <x:v>103991.59663865546</x:v>
      </x:c>
      <x:c r="L101" s="64">
        <x:f t="shared" si="13"/>
        <x:v>103991.59663865546</x:v>
      </x:c>
    </x:row>
    <x:row r="102" ht="34.04999923706055" customHeight="1">
      <x:c r="A102" s="52" t="str">
        <x:f>'07_Presupuesto'!A45</x:f>
        <x:v>B.2.5.1</x:v>
      </x:c>
      <x:c r="B102" s="52" t="str">
        <x:f>'07_Presupuesto'!B45</x:f>
        <x:v>Q</x:v>
      </x:c>
      <x:c r="C102" s="52" t="n">
        <x:f>'07_Presupuesto'!I45</x:f>
        <x:v>2044117.6470588236</x:v>
      </x:c>
      <x:c r="D102" s="56" t="n">
        <x:f>'07_Presupuesto'!J45</x:f>
        <x:v>46423</x:v>
      </x:c>
      <x:c r="E102" s="56" t="n">
        <x:f>'07_Presupuesto'!K45</x:f>
        <x:v>46438</x:v>
      </x:c>
      <x:c r="F102" s="52" t="s">
        <x:v>457</x:v>
      </x:c>
      <x:c r="G102" s="63">
        <x:f t="shared" si="8"/>
        <x:v>0</x:v>
      </x:c>
      <x:c r="H102" s="63">
        <x:f t="shared" si="9"/>
        <x:v>0</x:v>
      </x:c>
      <x:c r="I102" s="63">
        <x:f t="shared" si="10"/>
        <x:v>0</x:v>
      </x:c>
      <x:c r="J102" s="63">
        <x:f t="shared" si="11"/>
        <x:v>766544.1176470588</x:v>
      </x:c>
      <x:c r="K102" s="63">
        <x:f t="shared" si="12"/>
        <x:v>2044117.6470588236</x:v>
      </x:c>
      <x:c r="L102" s="63">
        <x:f t="shared" si="13"/>
        <x:v>2044117.6470588236</x:v>
      </x:c>
    </x:row>
    <x:row r="103" ht="34.04999923706055" customHeight="1">
      <x:c r="A103" s="51" t="str">
        <x:f>'07_Presupuesto'!A46</x:f>
        <x:v>B.2.5.2</x:v>
      </x:c>
      <x:c r="B103" s="51" t="str">
        <x:f>'07_Presupuesto'!B46</x:f>
        <x:v>S</x:v>
      </x:c>
      <x:c r="C103" s="51" t="n">
        <x:f>'07_Presupuesto'!I46</x:f>
        <x:v>2338235.294117647</x:v>
      </x:c>
      <x:c r="D103" s="57" t="n">
        <x:f>'07_Presupuesto'!J46</x:f>
        <x:v>46439</x:v>
      </x:c>
      <x:c r="E103" s="57" t="n">
        <x:f>'07_Presupuesto'!K46</x:f>
        <x:v>46448</x:v>
      </x:c>
      <x:c r="F103" s="51" t="s">
        <x:v>457</x:v>
      </x:c>
      <x:c r="G103" s="64">
        <x:f t="shared" si="8"/>
        <x:v>0</x:v>
      </x:c>
      <x:c r="H103" s="64">
        <x:f t="shared" si="9"/>
        <x:v>0</x:v>
      </x:c>
      <x:c r="I103" s="64">
        <x:f t="shared" si="10"/>
        <x:v>0</x:v>
      </x:c>
      <x:c r="J103" s="64">
        <x:f t="shared" si="11"/>
        <x:v>0</x:v>
      </x:c>
      <x:c r="K103" s="64">
        <x:f t="shared" si="12"/>
        <x:v>2338235.2941176472</x:v>
      </x:c>
      <x:c r="L103" s="64">
        <x:f t="shared" si="13"/>
        <x:v>2338235.2941176472</x:v>
      </x:c>
    </x:row>
    <x:row r="104" ht="34.04999923706055" customHeight="1">
      <x:c r="A104" s="52" t="str">
        <x:f>'07_Presupuesto'!A47</x:f>
        <x:v>B.2.6.1</x:v>
      </x:c>
      <x:c r="B104" s="52" t="str">
        <x:f>'07_Presupuesto'!B47</x:f>
        <x:v>T</x:v>
      </x:c>
      <x:c r="C104" s="52" t="n">
        <x:f>'07_Presupuesto'!I47</x:f>
        <x:v>422794.1176470588</x:v>
      </x:c>
      <x:c r="D104" s="56" t="n">
        <x:f>'07_Presupuesto'!J47</x:f>
        <x:v>46451</x:v>
      </x:c>
      <x:c r="E104" s="56" t="n">
        <x:f>'07_Presupuesto'!K47</x:f>
        <x:v>46470</x:v>
      </x:c>
      <x:c r="F104" s="52" t="s">
        <x:v>457</x:v>
      </x:c>
      <x:c r="G104" s="63">
        <x:f t="shared" si="8"/>
        <x:v>0</x:v>
      </x:c>
      <x:c r="H104" s="63">
        <x:f t="shared" si="9"/>
        <x:v>0</x:v>
      </x:c>
      <x:c r="I104" s="63">
        <x:f t="shared" si="10"/>
        <x:v>0</x:v>
      </x:c>
      <x:c r="J104" s="63">
        <x:f t="shared" si="11"/>
        <x:v>0</x:v>
      </x:c>
      <x:c r="K104" s="63">
        <x:f t="shared" si="12"/>
        <x:v>126838.23529411764</x:v>
      </x:c>
      <x:c r="L104" s="63">
        <x:f t="shared" si="13"/>
        <x:v>422794.1176470588</x:v>
      </x:c>
    </x:row>
    <x:row r="105" ht="34.04999923706055" customHeight="1">
      <x:c r="A105" s="51" t="str">
        <x:f>'07_Presupuesto'!A48</x:f>
        <x:v>B.2.6.2</x:v>
      </x:c>
      <x:c r="B105" s="51" t="str">
        <x:f>'07_Presupuesto'!B48</x:f>
        <x:v>T</x:v>
      </x:c>
      <x:c r="C105" s="51" t="n">
        <x:f>'07_Presupuesto'!I48</x:f>
        <x:v>2048319.3277310927</x:v>
      </x:c>
      <x:c r="D105" s="57" t="n">
        <x:f>'07_Presupuesto'!J48</x:f>
        <x:v>46451</x:v>
      </x:c>
      <x:c r="E105" s="57" t="n">
        <x:f>'07_Presupuesto'!K48</x:f>
        <x:v>46470</x:v>
      </x:c>
      <x:c r="F105" s="51" t="s">
        <x:v>457</x:v>
      </x:c>
      <x:c r="G105" s="64">
        <x:f t="shared" si="8"/>
        <x:v>0</x:v>
      </x:c>
      <x:c r="H105" s="64">
        <x:f t="shared" si="9"/>
        <x:v>0</x:v>
      </x:c>
      <x:c r="I105" s="64">
        <x:f t="shared" si="10"/>
        <x:v>0</x:v>
      </x:c>
      <x:c r="J105" s="64">
        <x:f t="shared" si="11"/>
        <x:v>0</x:v>
      </x:c>
      <x:c r="K105" s="64">
        <x:f t="shared" si="12"/>
        <x:v>614495.79831932776</x:v>
      </x:c>
      <x:c r="L105" s="64">
        <x:f t="shared" si="13"/>
        <x:v>2048319.3277310927</x:v>
      </x:c>
    </x:row>
    <x:row r="106" ht="34.04999923706055" customHeight="1">
      <x:c r="A106" s="52" t="str">
        <x:f>'07_Presupuesto'!A49</x:f>
        <x:v>B.2.7.1/a)</x:v>
      </x:c>
      <x:c r="B106" s="52" t="str">
        <x:f>'07_Presupuesto'!B49</x:f>
        <x:v>U</x:v>
      </x:c>
      <x:c r="C106" s="52" t="n">
        <x:f>'07_Presupuesto'!I49</x:f>
        <x:v>257352.9411764706</x:v>
      </x:c>
      <x:c r="D106" s="56" t="n">
        <x:f>'07_Presupuesto'!J49</x:f>
        <x:v>46409</x:v>
      </x:c>
      <x:c r="E106" s="56" t="n">
        <x:f>'07_Presupuesto'!K49</x:f>
        <x:v>46424</x:v>
      </x:c>
      <x:c r="F106" s="52" t="s">
        <x:v>456</x:v>
      </x:c>
      <x:c r="G106" s="63" t="n">
        <x:f>IF($B$25&gt;=$E106,$C106,0)</x:f>
        <x:v>0</x:v>
      </x:c>
      <x:c r="H106" s="63" t="n">
        <x:f>IF($B$26&gt;=$E106,$C106,0)</x:f>
        <x:v>0</x:v>
      </x:c>
      <x:c r="I106" s="63" t="n">
        <x:f>IF($B$27&gt;=$E106,$C106,0)</x:f>
        <x:v>0</x:v>
      </x:c>
      <x:c r="J106" s="63" t="n">
        <x:f>IF($B$28&gt;=$E106,$C106,0)</x:f>
        <x:v>257352.9411764706</x:v>
      </x:c>
      <x:c r="K106" s="63" t="n">
        <x:f>IF($B$29&gt;=$E106,$C106,0)</x:f>
        <x:v>257352.9411764706</x:v>
      </x:c>
      <x:c r="L106" s="63" t="n">
        <x:f>IF($B$30&gt;=$E106,$C106,0)</x:f>
        <x:v>257352.9411764706</x:v>
      </x:c>
    </x:row>
    <x:row r="107" ht="34.04999923706055" customHeight="1">
      <x:c r="A107" s="51" t="str">
        <x:f>'07_Presupuesto'!A50</x:f>
        <x:v>B.2.7.1/b)</x:v>
      </x:c>
      <x:c r="B107" s="51" t="str">
        <x:f>'07_Presupuesto'!B50</x:f>
        <x:v>U</x:v>
      </x:c>
      <x:c r="C107" s="51" t="n">
        <x:f>'07_Presupuesto'!I50</x:f>
        <x:v>409663.8655462185</x:v>
      </x:c>
      <x:c r="D107" s="57" t="n">
        <x:f>'07_Presupuesto'!J50</x:f>
        <x:v>46409</x:v>
      </x:c>
      <x:c r="E107" s="57" t="n">
        <x:f>'07_Presupuesto'!K50</x:f>
        <x:v>46424</x:v>
      </x:c>
      <x:c r="F107" s="51" t="s">
        <x:v>456</x:v>
      </x:c>
      <x:c r="G107" s="64" t="n">
        <x:f>IF($B$25&gt;=$E107,$C107,0)</x:f>
        <x:v>0</x:v>
      </x:c>
      <x:c r="H107" s="64" t="n">
        <x:f>IF($B$26&gt;=$E107,$C107,0)</x:f>
        <x:v>0</x:v>
      </x:c>
      <x:c r="I107" s="64" t="n">
        <x:f>IF($B$27&gt;=$E107,$C107,0)</x:f>
        <x:v>0</x:v>
      </x:c>
      <x:c r="J107" s="64" t="n">
        <x:f>IF($B$28&gt;=$E107,$C107,0)</x:f>
        <x:v>409663.8655462185</x:v>
      </x:c>
      <x:c r="K107" s="64" t="n">
        <x:f>IF($B$29&gt;=$E107,$C107,0)</x:f>
        <x:v>409663.8655462185</x:v>
      </x:c>
      <x:c r="L107" s="64" t="n">
        <x:f>IF($B$30&gt;=$E107,$C107,0)</x:f>
        <x:v>409663.8655462185</x:v>
      </x:c>
    </x:row>
    <x:row r="108" ht="34.04999923706055" customHeight="1">
      <x:c r="A108" s="52" t="str">
        <x:f>'07_Presupuesto'!A51</x:f>
        <x:v>B.2.7.1/c)</x:v>
      </x:c>
      <x:c r="B108" s="52" t="str">
        <x:f>'07_Presupuesto'!B51</x:f>
        <x:v>U</x:v>
      </x:c>
      <x:c r="C108" s="52" t="n">
        <x:f>'07_Presupuesto'!I51</x:f>
        <x:v>551470.5882352941</x:v>
      </x:c>
      <x:c r="D108" s="56" t="n">
        <x:f>'07_Presupuesto'!J51</x:f>
        <x:v>46409</x:v>
      </x:c>
      <x:c r="E108" s="56" t="n">
        <x:f>'07_Presupuesto'!K51</x:f>
        <x:v>46424</x:v>
      </x:c>
      <x:c r="F108" s="52" t="s">
        <x:v>456</x:v>
      </x:c>
      <x:c r="G108" s="63" t="n">
        <x:f>IF($B$25&gt;=$E108,$C108,0)</x:f>
        <x:v>0</x:v>
      </x:c>
      <x:c r="H108" s="63" t="n">
        <x:f>IF($B$26&gt;=$E108,$C108,0)</x:f>
        <x:v>0</x:v>
      </x:c>
      <x:c r="I108" s="63" t="n">
        <x:f>IF($B$27&gt;=$E108,$C108,0)</x:f>
        <x:v>0</x:v>
      </x:c>
      <x:c r="J108" s="63" t="n">
        <x:f>IF($B$28&gt;=$E108,$C108,0)</x:f>
        <x:v>551470.5882352941</x:v>
      </x:c>
      <x:c r="K108" s="63" t="n">
        <x:f>IF($B$29&gt;=$E108,$C108,0)</x:f>
        <x:v>551470.5882352941</x:v>
      </x:c>
      <x:c r="L108" s="63" t="n">
        <x:f>IF($B$30&gt;=$E108,$C108,0)</x:f>
        <x:v>551470.5882352941</x:v>
      </x:c>
    </x:row>
    <x:row r="109" ht="34.04999923706055" customHeight="1">
      <x:c r="A109" s="51" t="str">
        <x:f>'07_Presupuesto'!A52</x:f>
        <x:v>B.2.7.1/d)</x:v>
      </x:c>
      <x:c r="B109" s="51" t="str">
        <x:f>'07_Presupuesto'!B52</x:f>
        <x:v>U</x:v>
      </x:c>
      <x:c r="C109" s="51" t="n">
        <x:f>'07_Presupuesto'!I52</x:f>
        <x:v>278361.34453781514</x:v>
      </x:c>
      <x:c r="D109" s="57" t="n">
        <x:f>'07_Presupuesto'!J52</x:f>
        <x:v>46409</x:v>
      </x:c>
      <x:c r="E109" s="57" t="n">
        <x:f>'07_Presupuesto'!K52</x:f>
        <x:v>46424</x:v>
      </x:c>
      <x:c r="F109" s="51" t="s">
        <x:v>456</x:v>
      </x:c>
      <x:c r="G109" s="64" t="n">
        <x:f>IF($B$25&gt;=$E109,$C109,0)</x:f>
        <x:v>0</x:v>
      </x:c>
      <x:c r="H109" s="64" t="n">
        <x:f>IF($B$26&gt;=$E109,$C109,0)</x:f>
        <x:v>0</x:v>
      </x:c>
      <x:c r="I109" s="64" t="n">
        <x:f>IF($B$27&gt;=$E109,$C109,0)</x:f>
        <x:v>0</x:v>
      </x:c>
      <x:c r="J109" s="64" t="n">
        <x:f>IF($B$28&gt;=$E109,$C109,0)</x:f>
        <x:v>278361.34453781514</x:v>
      </x:c>
      <x:c r="K109" s="64" t="n">
        <x:f>IF($B$29&gt;=$E109,$C109,0)</x:f>
        <x:v>278361.34453781514</x:v>
      </x:c>
      <x:c r="L109" s="64" t="n">
        <x:f>IF($B$30&gt;=$E109,$C109,0)</x:f>
        <x:v>278361.34453781514</x:v>
      </x:c>
    </x:row>
    <x:row r="110" ht="34.04999923706055" customHeight="1">
      <x:c r="A110" s="52" t="str">
        <x:f>'07_Presupuesto'!A53</x:f>
        <x:v>B.2.7.2/a)</x:v>
      </x:c>
      <x:c r="B110" s="52" t="str">
        <x:f>'07_Presupuesto'!B53</x:f>
        <x:v>U</x:v>
      </x:c>
      <x:c r="C110" s="52" t="n">
        <x:f>'07_Presupuesto'!I53</x:f>
        <x:v>78781.51260504202</x:v>
      </x:c>
      <x:c r="D110" s="56" t="n">
        <x:f>'07_Presupuesto'!J53</x:f>
        <x:v>46409</x:v>
      </x:c>
      <x:c r="E110" s="56" t="n">
        <x:f>'07_Presupuesto'!K53</x:f>
        <x:v>46424</x:v>
      </x:c>
      <x:c r="F110" s="52" t="s">
        <x:v>457</x:v>
      </x:c>
      <x:c r="G110" s="63" t="n">
        <x:f>$C110*MAX(0,MIN(1,($B$25-$D110+1)/($E110-$D110+1)))</x:f>
        <x:v>0</x:v>
      </x:c>
      <x:c r="H110" s="63" t="n">
        <x:f>$C110*MAX(0,MIN(1,($B$26-$D110+1)/($E110-$D110+1)))</x:f>
        <x:v>0</x:v>
      </x:c>
      <x:c r="I110" s="63" t="n">
        <x:f>$C110*MAX(0,MIN(1,($B$27-$D110+1)/($E110-$D110+1)))</x:f>
        <x:v>0</x:v>
      </x:c>
      <x:c r="J110" s="63" t="n">
        <x:f>$C110*MAX(0,MIN(1,($B$28-$D110+1)/($E110-$D110+1)))</x:f>
        <x:v>78781.51260504202</x:v>
      </x:c>
      <x:c r="K110" s="63" t="n">
        <x:f>$C110*MAX(0,MIN(1,($B$29-$D110+1)/($E110-$D110+1)))</x:f>
        <x:v>78781.51260504202</x:v>
      </x:c>
      <x:c r="L110" s="63" t="n">
        <x:f>$C110*MAX(0,MIN(1,($B$30-$D110+1)/($E110-$D110+1)))</x:f>
        <x:v>78781.51260504202</x:v>
      </x:c>
    </x:row>
    <x:row r="111" ht="34.04999923706055" customHeight="1">
      <x:c r="A111" s="51" t="str">
        <x:f>'07_Presupuesto'!A54</x:f>
        <x:v>B.2.7.2/b)</x:v>
      </x:c>
      <x:c r="B111" s="51" t="str">
        <x:f>'07_Presupuesto'!B54</x:f>
        <x:v>U</x:v>
      </x:c>
      <x:c r="C111" s="51" t="n">
        <x:f>'07_Presupuesto'!I54</x:f>
        <x:v>131302.52100840336</x:v>
      </x:c>
      <x:c r="D111" s="57" t="n">
        <x:f>'07_Presupuesto'!J54</x:f>
        <x:v>46409</x:v>
      </x:c>
      <x:c r="E111" s="57" t="n">
        <x:f>'07_Presupuesto'!K54</x:f>
        <x:v>46424</x:v>
      </x:c>
      <x:c r="F111" s="51" t="s">
        <x:v>457</x:v>
      </x:c>
      <x:c r="G111" s="64" t="n">
        <x:f>$C111*MAX(0,MIN(1,($B$25-$D111+1)/($E111-$D111+1)))</x:f>
        <x:v>0</x:v>
      </x:c>
      <x:c r="H111" s="64" t="n">
        <x:f>$C111*MAX(0,MIN(1,($B$26-$D111+1)/($E111-$D111+1)))</x:f>
        <x:v>0</x:v>
      </x:c>
      <x:c r="I111" s="64" t="n">
        <x:f>$C111*MAX(0,MIN(1,($B$27-$D111+1)/($E111-$D111+1)))</x:f>
        <x:v>0</x:v>
      </x:c>
      <x:c r="J111" s="64" t="n">
        <x:f>$C111*MAX(0,MIN(1,($B$28-$D111+1)/($E111-$D111+1)))</x:f>
        <x:v>131302.52100840336</x:v>
      </x:c>
      <x:c r="K111" s="64" t="n">
        <x:f>$C111*MAX(0,MIN(1,($B$29-$D111+1)/($E111-$D111+1)))</x:f>
        <x:v>131302.52100840336</x:v>
      </x:c>
      <x:c r="L111" s="64" t="n">
        <x:f>$C111*MAX(0,MIN(1,($B$30-$D111+1)/($E111-$D111+1)))</x:f>
        <x:v>131302.52100840336</x:v>
      </x:c>
    </x:row>
    <x:row r="112" ht="34.04999923706055" customHeight="1">
      <x:c r="A112" s="52" t="str">
        <x:f>'07_Presupuesto'!A55</x:f>
        <x:v>B.2.7.2/c)</x:v>
      </x:c>
      <x:c r="B112" s="52" t="str">
        <x:f>'07_Presupuesto'!B55</x:f>
        <x:v>U</x:v>
      </x:c>
      <x:c r="C112" s="52" t="n">
        <x:f>'07_Presupuesto'!I55</x:f>
        <x:v>196953.78151260506</x:v>
      </x:c>
      <x:c r="D112" s="56" t="n">
        <x:f>'07_Presupuesto'!J55</x:f>
        <x:v>46409</x:v>
      </x:c>
      <x:c r="E112" s="56" t="n">
        <x:f>'07_Presupuesto'!K55</x:f>
        <x:v>46424</x:v>
      </x:c>
      <x:c r="F112" s="52" t="s">
        <x:v>457</x:v>
      </x:c>
      <x:c r="G112" s="63" t="n">
        <x:f>$C112*MAX(0,MIN(1,($B$25-$D112+1)/($E112-$D112+1)))</x:f>
        <x:v>0</x:v>
      </x:c>
      <x:c r="H112" s="63" t="n">
        <x:f>$C112*MAX(0,MIN(1,($B$26-$D112+1)/($E112-$D112+1)))</x:f>
        <x:v>0</x:v>
      </x:c>
      <x:c r="I112" s="63" t="n">
        <x:f>$C112*MAX(0,MIN(1,($B$27-$D112+1)/($E112-$D112+1)))</x:f>
        <x:v>0</x:v>
      </x:c>
      <x:c r="J112" s="63" t="n">
        <x:f>$C112*MAX(0,MIN(1,($B$28-$D112+1)/($E112-$D112+1)))</x:f>
        <x:v>196953.78151260506</x:v>
      </x:c>
      <x:c r="K112" s="63" t="n">
        <x:f>$C112*MAX(0,MIN(1,($B$29-$D112+1)/($E112-$D112+1)))</x:f>
        <x:v>196953.78151260506</x:v>
      </x:c>
      <x:c r="L112" s="63" t="n">
        <x:f>$C112*MAX(0,MIN(1,($B$30-$D112+1)/($E112-$D112+1)))</x:f>
        <x:v>196953.78151260506</x:v>
      </x:c>
    </x:row>
    <x:row r="113" ht="34.04999923706055" customHeight="1">
      <x:c r="A113" s="51" t="str">
        <x:f>'07_Presupuesto'!A56</x:f>
        <x:v>B.2.7.2/d)</x:v>
      </x:c>
      <x:c r="B113" s="51" t="str">
        <x:f>'07_Presupuesto'!B56</x:f>
        <x:v>U</x:v>
      </x:c>
      <x:c r="C113" s="51" t="n">
        <x:f>'07_Presupuesto'!I56</x:f>
        <x:v>65651.26050420168</x:v>
      </x:c>
      <x:c r="D113" s="57" t="n">
        <x:f>'07_Presupuesto'!J56</x:f>
        <x:v>46409</x:v>
      </x:c>
      <x:c r="E113" s="57" t="n">
        <x:f>'07_Presupuesto'!K56</x:f>
        <x:v>46424</x:v>
      </x:c>
      <x:c r="F113" s="51" t="s">
        <x:v>457</x:v>
      </x:c>
      <x:c r="G113" s="64" t="n">
        <x:f>$C113*MAX(0,MIN(1,($B$25-$D113+1)/($E113-$D113+1)))</x:f>
        <x:v>0</x:v>
      </x:c>
      <x:c r="H113" s="64" t="n">
        <x:f>$C113*MAX(0,MIN(1,($B$26-$D113+1)/($E113-$D113+1)))</x:f>
        <x:v>0</x:v>
      </x:c>
      <x:c r="I113" s="64" t="n">
        <x:f>$C113*MAX(0,MIN(1,($B$27-$D113+1)/($E113-$D113+1)))</x:f>
        <x:v>0</x:v>
      </x:c>
      <x:c r="J113" s="64" t="n">
        <x:f>$C113*MAX(0,MIN(1,($B$28-$D113+1)/($E113-$D113+1)))</x:f>
        <x:v>65651.26050420168</x:v>
      </x:c>
      <x:c r="K113" s="64" t="n">
        <x:f>$C113*MAX(0,MIN(1,($B$29-$D113+1)/($E113-$D113+1)))</x:f>
        <x:v>65651.26050420168</x:v>
      </x:c>
      <x:c r="L113" s="64" t="n">
        <x:f>$C113*MAX(0,MIN(1,($B$30-$D113+1)/($E113-$D113+1)))</x:f>
        <x:v>65651.26050420168</x:v>
      </x:c>
    </x:row>
    <x:row r="114" ht="34.04999923706055" customHeight="1">
      <x:c r="A114" s="52" t="str">
        <x:f>'07_Presupuesto'!A57</x:f>
        <x:v>B.2.8/a)</x:v>
      </x:c>
      <x:c r="B114" s="52" t="str">
        <x:f>'07_Presupuesto'!B57</x:f>
        <x:v>U</x:v>
      </x:c>
      <x:c r="C114" s="52" t="n">
        <x:f>'07_Presupuesto'!I57</x:f>
        <x:v>141176.4705882353</x:v>
      </x:c>
      <x:c r="D114" s="56" t="n">
        <x:f>'07_Presupuesto'!J57</x:f>
        <x:v>46409</x:v>
      </x:c>
      <x:c r="E114" s="56" t="n">
        <x:f>'07_Presupuesto'!K57</x:f>
        <x:v>46424</x:v>
      </x:c>
      <x:c r="F114" s="52" t="s">
        <x:v>456</x:v>
      </x:c>
      <x:c r="G114" s="63" t="n">
        <x:f>IF($B$25&gt;=$E114,$C114,0)</x:f>
        <x:v>0</x:v>
      </x:c>
      <x:c r="H114" s="63" t="n">
        <x:f>IF($B$26&gt;=$E114,$C114,0)</x:f>
        <x:v>0</x:v>
      </x:c>
      <x:c r="I114" s="63" t="n">
        <x:f>IF($B$27&gt;=$E114,$C114,0)</x:f>
        <x:v>0</x:v>
      </x:c>
      <x:c r="J114" s="63" t="n">
        <x:f>IF($B$28&gt;=$E114,$C114,0)</x:f>
        <x:v>141176.4705882353</x:v>
      </x:c>
      <x:c r="K114" s="63" t="n">
        <x:f>IF($B$29&gt;=$E114,$C114,0)</x:f>
        <x:v>141176.4705882353</x:v>
      </x:c>
      <x:c r="L114" s="63" t="n">
        <x:f>IF($B$30&gt;=$E114,$C114,0)</x:f>
        <x:v>141176.4705882353</x:v>
      </x:c>
    </x:row>
    <x:row r="115" ht="34.04999923706055" customHeight="1">
      <x:c r="A115" s="51" t="str">
        <x:f>'07_Presupuesto'!A58</x:f>
        <x:v>B.2.8/b)</x:v>
      </x:c>
      <x:c r="B115" s="51" t="str">
        <x:f>'07_Presupuesto'!B58</x:f>
        <x:v>U</x:v>
      </x:c>
      <x:c r="C115" s="51" t="n">
        <x:f>'07_Presupuesto'!I58</x:f>
        <x:v>31932.7731092437</x:v>
      </x:c>
      <x:c r="D115" s="57" t="n">
        <x:f>'07_Presupuesto'!J58</x:f>
        <x:v>46409</x:v>
      </x:c>
      <x:c r="E115" s="57" t="n">
        <x:f>'07_Presupuesto'!K58</x:f>
        <x:v>46424</x:v>
      </x:c>
      <x:c r="F115" s="51" t="s">
        <x:v>456</x:v>
      </x:c>
      <x:c r="G115" s="64" t="n">
        <x:f>IF($B$25&gt;=$E115,$C115,0)</x:f>
        <x:v>0</x:v>
      </x:c>
      <x:c r="H115" s="64" t="n">
        <x:f>IF($B$26&gt;=$E115,$C115,0)</x:f>
        <x:v>0</x:v>
      </x:c>
      <x:c r="I115" s="64" t="n">
        <x:f>IF($B$27&gt;=$E115,$C115,0)</x:f>
        <x:v>0</x:v>
      </x:c>
      <x:c r="J115" s="64" t="n">
        <x:f>IF($B$28&gt;=$E115,$C115,0)</x:f>
        <x:v>31932.7731092437</x:v>
      </x:c>
      <x:c r="K115" s="64" t="n">
        <x:f>IF($B$29&gt;=$E115,$C115,0)</x:f>
        <x:v>31932.7731092437</x:v>
      </x:c>
      <x:c r="L115" s="64" t="n">
        <x:f>IF($B$30&gt;=$E115,$C115,0)</x:f>
        <x:v>31932.7731092437</x:v>
      </x:c>
    </x:row>
    <x:row r="116" ht="34.04999923706055" customHeight="1">
      <x:c r="A116" s="52" t="str">
        <x:f>'07_Presupuesto'!A59</x:f>
        <x:v>B.2.8/c)</x:v>
      </x:c>
      <x:c r="B116" s="52" t="str">
        <x:f>'07_Presupuesto'!B59</x:f>
        <x:v>U</x:v>
      </x:c>
      <x:c r="C116" s="52" t="n">
        <x:f>'07_Presupuesto'!I59</x:f>
        <x:v>209558.82352941175</x:v>
      </x:c>
      <x:c r="D116" s="56" t="n">
        <x:f>'07_Presupuesto'!J59</x:f>
        <x:v>46409</x:v>
      </x:c>
      <x:c r="E116" s="56" t="n">
        <x:f>'07_Presupuesto'!K59</x:f>
        <x:v>46424</x:v>
      </x:c>
      <x:c r="F116" s="52" t="s">
        <x:v>456</x:v>
      </x:c>
      <x:c r="G116" s="63" t="n">
        <x:f>IF($B$25&gt;=$E116,$C116,0)</x:f>
        <x:v>0</x:v>
      </x:c>
      <x:c r="H116" s="63" t="n">
        <x:f>IF($B$26&gt;=$E116,$C116,0)</x:f>
        <x:v>0</x:v>
      </x:c>
      <x:c r="I116" s="63" t="n">
        <x:f>IF($B$27&gt;=$E116,$C116,0)</x:f>
        <x:v>0</x:v>
      </x:c>
      <x:c r="J116" s="63" t="n">
        <x:f>IF($B$28&gt;=$E116,$C116,0)</x:f>
        <x:v>209558.82352941175</x:v>
      </x:c>
      <x:c r="K116" s="63" t="n">
        <x:f>IF($B$29&gt;=$E116,$C116,0)</x:f>
        <x:v>209558.82352941175</x:v>
      </x:c>
      <x:c r="L116" s="63" t="n">
        <x:f>IF($B$30&gt;=$E116,$C116,0)</x:f>
        <x:v>209558.82352941175</x:v>
      </x:c>
    </x:row>
    <x:row r="117" ht="34.04999923706055" customHeight="1">
      <x:c r="A117" s="51" t="str">
        <x:f>'07_Presupuesto'!A60</x:f>
        <x:v>B.2.8/d)</x:v>
      </x:c>
      <x:c r="B117" s="51" t="str">
        <x:f>'07_Presupuesto'!B60</x:f>
        <x:v>U</x:v>
      </x:c>
      <x:c r="C117" s="51" t="n">
        <x:f>'07_Presupuesto'!I60</x:f>
        <x:v>15756.302521008403</x:v>
      </x:c>
      <x:c r="D117" s="57" t="n">
        <x:f>'07_Presupuesto'!J60</x:f>
        <x:v>46409</x:v>
      </x:c>
      <x:c r="E117" s="57" t="n">
        <x:f>'07_Presupuesto'!K60</x:f>
        <x:v>46424</x:v>
      </x:c>
      <x:c r="F117" s="51" t="s">
        <x:v>456</x:v>
      </x:c>
      <x:c r="G117" s="64" t="n">
        <x:f>IF($B$25&gt;=$E117,$C117,0)</x:f>
        <x:v>0</x:v>
      </x:c>
      <x:c r="H117" s="64" t="n">
        <x:f>IF($B$26&gt;=$E117,$C117,0)</x:f>
        <x:v>0</x:v>
      </x:c>
      <x:c r="I117" s="64" t="n">
        <x:f>IF($B$27&gt;=$E117,$C117,0)</x:f>
        <x:v>0</x:v>
      </x:c>
      <x:c r="J117" s="64" t="n">
        <x:f>IF($B$28&gt;=$E117,$C117,0)</x:f>
        <x:v>15756.302521008403</x:v>
      </x:c>
      <x:c r="K117" s="64" t="n">
        <x:f>IF($B$29&gt;=$E117,$C117,0)</x:f>
        <x:v>15756.302521008403</x:v>
      </x:c>
      <x:c r="L117" s="64" t="n">
        <x:f>IF($B$30&gt;=$E117,$C117,0)</x:f>
        <x:v>15756.302521008403</x:v>
      </x:c>
    </x:row>
    <x:row r="118" ht="34.04999923706055" customHeight="1">
      <x:c r="A118" s="52" t="str">
        <x:f>'07_Presupuesto'!A61</x:f>
        <x:v>B.2.9.1</x:v>
      </x:c>
      <x:c r="B118" s="52" t="str">
        <x:f>'07_Presupuesto'!B61</x:f>
        <x:v>U</x:v>
      </x:c>
      <x:c r="C118" s="52" t="n">
        <x:f>'07_Presupuesto'!I61</x:f>
        <x:v>2284663.8655462186</x:v>
      </x:c>
      <x:c r="D118" s="56" t="n">
        <x:f>'07_Presupuesto'!J61</x:f>
        <x:v>46409</x:v>
      </x:c>
      <x:c r="E118" s="56" t="n">
        <x:f>'07_Presupuesto'!K61</x:f>
        <x:v>46424</x:v>
      </x:c>
      <x:c r="F118" s="52" t="s">
        <x:v>457</x:v>
      </x:c>
      <x:c r="G118" s="63" t="n">
        <x:f>$C118*MAX(0,MIN(1,($B$25-$D118+1)/($E118-$D118+1)))</x:f>
        <x:v>0</x:v>
      </x:c>
      <x:c r="H118" s="63" t="n">
        <x:f>$C118*MAX(0,MIN(1,($B$26-$D118+1)/($E118-$D118+1)))</x:f>
        <x:v>0</x:v>
      </x:c>
      <x:c r="I118" s="63" t="n">
        <x:f>$C118*MAX(0,MIN(1,($B$27-$D118+1)/($E118-$D118+1)))</x:f>
        <x:v>0</x:v>
      </x:c>
      <x:c r="J118" s="63" t="n">
        <x:f>$C118*MAX(0,MIN(1,($B$28-$D118+1)/($E118-$D118+1)))</x:f>
        <x:v>2284663.8655462186</x:v>
      </x:c>
      <x:c r="K118" s="63" t="n">
        <x:f>$C118*MAX(0,MIN(1,($B$29-$D118+1)/($E118-$D118+1)))</x:f>
        <x:v>2284663.8655462186</x:v>
      </x:c>
      <x:c r="L118" s="63" t="n">
        <x:f>$C118*MAX(0,MIN(1,($B$30-$D118+1)/($E118-$D118+1)))</x:f>
        <x:v>2284663.8655462186</x:v>
      </x:c>
    </x:row>
    <x:row r="119" ht="34.04999923706055" customHeight="1">
      <x:c r="A119" s="51" t="str">
        <x:f>'07_Presupuesto'!A62</x:f>
        <x:v>B.2.9.2</x:v>
      </x:c>
      <x:c r="B119" s="51" t="str">
        <x:f>'07_Presupuesto'!B62</x:f>
        <x:v>U</x:v>
      </x:c>
      <x:c r="C119" s="51" t="n">
        <x:f>'07_Presupuesto'!I62</x:f>
        <x:v>131302.52100840336</x:v>
      </x:c>
      <x:c r="D119" s="57" t="n">
        <x:f>'07_Presupuesto'!J62</x:f>
        <x:v>46409</x:v>
      </x:c>
      <x:c r="E119" s="57" t="n">
        <x:f>'07_Presupuesto'!K62</x:f>
        <x:v>46424</x:v>
      </x:c>
      <x:c r="F119" s="51" t="s">
        <x:v>456</x:v>
      </x:c>
      <x:c r="G119" s="64" t="n">
        <x:f>IF($B$25&gt;=$E119,$C119,0)</x:f>
        <x:v>0</x:v>
      </x:c>
      <x:c r="H119" s="64" t="n">
        <x:f>IF($B$26&gt;=$E119,$C119,0)</x:f>
        <x:v>0</x:v>
      </x:c>
      <x:c r="I119" s="64" t="n">
        <x:f>IF($B$27&gt;=$E119,$C119,0)</x:f>
        <x:v>0</x:v>
      </x:c>
      <x:c r="J119" s="64" t="n">
        <x:f>IF($B$28&gt;=$E119,$C119,0)</x:f>
        <x:v>131302.52100840336</x:v>
      </x:c>
      <x:c r="K119" s="64" t="n">
        <x:f>IF($B$29&gt;=$E119,$C119,0)</x:f>
        <x:v>131302.52100840336</x:v>
      </x:c>
      <x:c r="L119" s="64" t="n">
        <x:f>IF($B$30&gt;=$E119,$C119,0)</x:f>
        <x:v>131302.52100840336</x:v>
      </x:c>
    </x:row>
    <x:row r="120" ht="34.04999923706055" customHeight="1">
      <x:c r="A120" s="52" t="str">
        <x:f>'07_Presupuesto'!A63</x:f>
        <x:v>B.2.10</x:v>
      </x:c>
      <x:c r="B120" s="52" t="str">
        <x:f>'07_Presupuesto'!B63</x:f>
        <x:v>U</x:v>
      </x:c>
      <x:c r="C120" s="52" t="n">
        <x:f>'07_Presupuesto'!I63</x:f>
        <x:v>1528361.3445378153</x:v>
      </x:c>
      <x:c r="D120" s="56" t="n">
        <x:f>'07_Presupuesto'!J63</x:f>
        <x:v>46409</x:v>
      </x:c>
      <x:c r="E120" s="56" t="n">
        <x:f>'07_Presupuesto'!K63</x:f>
        <x:v>46424</x:v>
      </x:c>
      <x:c r="F120" s="52" t="s">
        <x:v>457</x:v>
      </x:c>
      <x:c r="G120" s="63" t="n">
        <x:f>$C120*MAX(0,MIN(1,($B$25-$D120+1)/($E120-$D120+1)))</x:f>
        <x:v>0</x:v>
      </x:c>
      <x:c r="H120" s="63" t="n">
        <x:f>$C120*MAX(0,MIN(1,($B$26-$D120+1)/($E120-$D120+1)))</x:f>
        <x:v>0</x:v>
      </x:c>
      <x:c r="I120" s="63" t="n">
        <x:f>$C120*MAX(0,MIN(1,($B$27-$D120+1)/($E120-$D120+1)))</x:f>
        <x:v>0</x:v>
      </x:c>
      <x:c r="J120" s="63" t="n">
        <x:f>$C120*MAX(0,MIN(1,($B$28-$D120+1)/($E120-$D120+1)))</x:f>
        <x:v>1528361.3445378153</x:v>
      </x:c>
      <x:c r="K120" s="63" t="n">
        <x:f>$C120*MAX(0,MIN(1,($B$29-$D120+1)/($E120-$D120+1)))</x:f>
        <x:v>1528361.3445378153</x:v>
      </x:c>
      <x:c r="L120" s="63" t="n">
        <x:f>$C120*MAX(0,MIN(1,($B$30-$D120+1)/($E120-$D120+1)))</x:f>
        <x:v>1528361.3445378153</x:v>
      </x:c>
    </x:row>
    <x:row r="121" ht="34.04999923706055" customHeight="1">
      <x:c r="A121" s="51" t="str">
        <x:f>'07_Presupuesto'!A64</x:f>
        <x:v>B.2.11</x:v>
      </x:c>
      <x:c r="B121" s="51" t="str">
        <x:f>'07_Presupuesto'!B64</x:f>
        <x:v>R</x:v>
      </x:c>
      <x:c r="C121" s="51" t="n">
        <x:f>'07_Presupuesto'!I64</x:f>
        <x:v>427689.07563025213</x:v>
      </x:c>
      <x:c r="D121" s="57" t="n">
        <x:f>'07_Presupuesto'!J64</x:f>
        <x:v>46439</x:v>
      </x:c>
      <x:c r="E121" s="57" t="n">
        <x:f>'07_Presupuesto'!K64</x:f>
        <x:v>46450</x:v>
      </x:c>
      <x:c r="F121" s="51" t="s">
        <x:v>457</x:v>
      </x:c>
      <x:c r="G121" s="64" t="n">
        <x:f>$C121*MAX(0,MIN(1,($B$25-$D121+1)/($E121-$D121+1)))</x:f>
        <x:v>0</x:v>
      </x:c>
      <x:c r="H121" s="64" t="n">
        <x:f>$C121*MAX(0,MIN(1,($B$26-$D121+1)/($E121-$D121+1)))</x:f>
        <x:v>0</x:v>
      </x:c>
      <x:c r="I121" s="64" t="n">
        <x:f>$C121*MAX(0,MIN(1,($B$27-$D121+1)/($E121-$D121+1)))</x:f>
        <x:v>0</x:v>
      </x:c>
      <x:c r="J121" s="64" t="n">
        <x:f>$C121*MAX(0,MIN(1,($B$28-$D121+1)/($E121-$D121+1)))</x:f>
        <x:v>0</x:v>
      </x:c>
      <x:c r="K121" s="64" t="n">
        <x:f>$C121*MAX(0,MIN(1,($B$29-$D121+1)/($E121-$D121+1)))</x:f>
        <x:v>427689.07563025213</x:v>
      </x:c>
      <x:c r="L121" s="64" t="n">
        <x:f>$C121*MAX(0,MIN(1,($B$30-$D121+1)/($E121-$D121+1)))</x:f>
        <x:v>427689.07563025213</x:v>
      </x:c>
    </x:row>
    <x:row r="122" ht="34.04999923706055" customHeight="1">
      <x:c r="A122" s="52" t="str">
        <x:f>'07_Presupuesto'!A65</x:f>
        <x:v>C.1.1.1</x:v>
      </x:c>
      <x:c r="B122" s="52" t="str">
        <x:f>'07_Presupuesto'!B65</x:f>
        <x:v>L</x:v>
      </x:c>
      <x:c r="C122" s="52" t="n">
        <x:f>'07_Presupuesto'!I65</x:f>
        <x:v>71428.57142857143</x:v>
      </x:c>
      <x:c r="D122" s="56" t="n">
        <x:f>'07_Presupuesto'!J65</x:f>
        <x:v>46409</x:v>
      </x:c>
      <x:c r="E122" s="56" t="n">
        <x:f>'07_Presupuesto'!K65</x:f>
        <x:v>46422</x:v>
      </x:c>
      <x:c r="F122" s="52" t="s">
        <x:v>456</x:v>
      </x:c>
      <x:c r="G122" s="63" t="n">
        <x:f>IF($B$25&gt;=$E122,$C122,0)</x:f>
        <x:v>0</x:v>
      </x:c>
      <x:c r="H122" s="63" t="n">
        <x:f>IF($B$26&gt;=$E122,$C122,0)</x:f>
        <x:v>0</x:v>
      </x:c>
      <x:c r="I122" s="63" t="n">
        <x:f>IF($B$27&gt;=$E122,$C122,0)</x:f>
        <x:v>0</x:v>
      </x:c>
      <x:c r="J122" s="63" t="n">
        <x:f>IF($B$28&gt;=$E122,$C122,0)</x:f>
        <x:v>71428.57142857143</x:v>
      </x:c>
      <x:c r="K122" s="63" t="n">
        <x:f>IF($B$29&gt;=$E122,$C122,0)</x:f>
        <x:v>71428.57142857143</x:v>
      </x:c>
      <x:c r="L122" s="63" t="n">
        <x:f>IF($B$30&gt;=$E122,$C122,0)</x:f>
        <x:v>71428.57142857143</x:v>
      </x:c>
    </x:row>
    <x:row r="123" ht="34.04999923706055" customHeight="1">
      <x:c r="A123" s="51" t="str">
        <x:f>'07_Presupuesto'!A66</x:f>
        <x:v>C.1.1.2</x:v>
      </x:c>
      <x:c r="B123" s="51" t="str">
        <x:f>'07_Presupuesto'!B66</x:f>
        <x:v>L</x:v>
      </x:c>
      <x:c r="C123" s="51" t="n">
        <x:f>'07_Presupuesto'!I66</x:f>
        <x:v>222268.9075630252</x:v>
      </x:c>
      <x:c r="D123" s="57" t="n">
        <x:f>'07_Presupuesto'!J66</x:f>
        <x:v>46409</x:v>
      </x:c>
      <x:c r="E123" s="57" t="n">
        <x:f>'07_Presupuesto'!K66</x:f>
        <x:v>46422</x:v>
      </x:c>
      <x:c r="F123" s="51" t="s">
        <x:v>457</x:v>
      </x:c>
      <x:c r="G123" s="64" t="n">
        <x:f>$C123*MAX(0,MIN(1,($B$25-$D123+1)/($E123-$D123+1)))</x:f>
        <x:v>0</x:v>
      </x:c>
      <x:c r="H123" s="64" t="n">
        <x:f>$C123*MAX(0,MIN(1,($B$26-$D123+1)/($E123-$D123+1)))</x:f>
        <x:v>0</x:v>
      </x:c>
      <x:c r="I123" s="64" t="n">
        <x:f>$C123*MAX(0,MIN(1,($B$27-$D123+1)/($E123-$D123+1)))</x:f>
        <x:v>0</x:v>
      </x:c>
      <x:c r="J123" s="64" t="n">
        <x:f>$C123*MAX(0,MIN(1,($B$28-$D123+1)/($E123-$D123+1)))</x:f>
        <x:v>222268.9075630252</x:v>
      </x:c>
      <x:c r="K123" s="64" t="n">
        <x:f>$C123*MAX(0,MIN(1,($B$29-$D123+1)/($E123-$D123+1)))</x:f>
        <x:v>222268.9075630252</x:v>
      </x:c>
      <x:c r="L123" s="64" t="n">
        <x:f>$C123*MAX(0,MIN(1,($B$30-$D123+1)/($E123-$D123+1)))</x:f>
        <x:v>222268.9075630252</x:v>
      </x:c>
    </x:row>
    <x:row r="124" ht="34.04999923706055" customHeight="1">
      <x:c r="A124" s="52" t="str">
        <x:f>'07_Presupuesto'!A67</x:f>
        <x:v>C.1.1.3</x:v>
      </x:c>
      <x:c r="B124" s="52" t="str">
        <x:f>'07_Presupuesto'!B67</x:f>
        <x:v>L</x:v>
      </x:c>
      <x:c r="C124" s="52" t="n">
        <x:f>'07_Presupuesto'!I67</x:f>
        <x:v>189075.63025210085</x:v>
      </x:c>
      <x:c r="D124" s="56" t="n">
        <x:f>'07_Presupuesto'!J67</x:f>
        <x:v>46409</x:v>
      </x:c>
      <x:c r="E124" s="56" t="n">
        <x:f>'07_Presupuesto'!K67</x:f>
        <x:v>46422</x:v>
      </x:c>
      <x:c r="F124" s="52" t="s">
        <x:v>456</x:v>
      </x:c>
      <x:c r="G124" s="63" t="n">
        <x:f t="shared" ref="G124:G132" si="14">IF($B$25&gt;=$E124,$C124,0)</x:f>
        <x:v>0</x:v>
      </x:c>
      <x:c r="H124" s="63" t="n">
        <x:f t="shared" ref="H124:H132" si="15">IF($B$26&gt;=$E124,$C124,0)</x:f>
        <x:v>0</x:v>
      </x:c>
      <x:c r="I124" s="63" t="n">
        <x:f t="shared" ref="I124:I132" si="16">IF($B$27&gt;=$E124,$C124,0)</x:f>
        <x:v>0</x:v>
      </x:c>
      <x:c r="J124" s="63" t="n">
        <x:f t="shared" ref="J124:J132" si="17">IF($B$28&gt;=$E124,$C124,0)</x:f>
        <x:v>189075.63025210085</x:v>
      </x:c>
      <x:c r="K124" s="63" t="n">
        <x:f t="shared" ref="K124:K132" si="18">IF($B$29&gt;=$E124,$C124,0)</x:f>
        <x:v>189075.63025210085</x:v>
      </x:c>
      <x:c r="L124" s="63" t="n">
        <x:f t="shared" ref="L124:L132" si="19">IF($B$30&gt;=$E124,$C124,0)</x:f>
        <x:v>189075.63025210085</x:v>
      </x:c>
    </x:row>
    <x:row r="125" ht="34.04999923706055" customHeight="1">
      <x:c r="A125" s="51" t="str">
        <x:f>'07_Presupuesto'!A68</x:f>
        <x:v>C.1.1.4</x:v>
      </x:c>
      <x:c r="B125" s="51" t="str">
        <x:f>'07_Presupuesto'!B68</x:f>
        <x:v>L</x:v>
      </x:c>
      <x:c r="C125" s="51" t="n">
        <x:f>'07_Presupuesto'!I68</x:f>
        <x:v>29936.974789915967</x:v>
      </x:c>
      <x:c r="D125" s="57" t="n">
        <x:f>'07_Presupuesto'!J68</x:f>
        <x:v>46409</x:v>
      </x:c>
      <x:c r="E125" s="57" t="n">
        <x:f>'07_Presupuesto'!K68</x:f>
        <x:v>46422</x:v>
      </x:c>
      <x:c r="F125" s="51" t="s">
        <x:v>456</x:v>
      </x:c>
      <x:c r="G125" s="64">
        <x:f t="shared" si="14"/>
        <x:v>0</x:v>
      </x:c>
      <x:c r="H125" s="64">
        <x:f t="shared" si="15"/>
        <x:v>0</x:v>
      </x:c>
      <x:c r="I125" s="64">
        <x:f t="shared" si="16"/>
        <x:v>0</x:v>
      </x:c>
      <x:c r="J125" s="64">
        <x:f t="shared" si="17"/>
        <x:v>29936.974789915967</x:v>
      </x:c>
      <x:c r="K125" s="64">
        <x:f t="shared" si="18"/>
        <x:v>29936.974789915967</x:v>
      </x:c>
      <x:c r="L125" s="64">
        <x:f t="shared" si="19"/>
        <x:v>29936.974789915967</x:v>
      </x:c>
    </x:row>
    <x:row r="126" ht="34.04999923706055" customHeight="1">
      <x:c r="A126" s="52" t="str">
        <x:f>'07_Presupuesto'!A69</x:f>
        <x:v>C.1.1.5</x:v>
      </x:c>
      <x:c r="B126" s="52" t="str">
        <x:f>'07_Presupuesto'!B69</x:f>
        <x:v>L</x:v>
      </x:c>
      <x:c r="C126" s="52" t="n">
        <x:f>'07_Presupuesto'!I69</x:f>
        <x:v>152310.9243697479</x:v>
      </x:c>
      <x:c r="D126" s="56" t="n">
        <x:f>'07_Presupuesto'!J69</x:f>
        <x:v>46409</x:v>
      </x:c>
      <x:c r="E126" s="56" t="n">
        <x:f>'07_Presupuesto'!K69</x:f>
        <x:v>46422</x:v>
      </x:c>
      <x:c r="F126" s="52" t="s">
        <x:v>456</x:v>
      </x:c>
      <x:c r="G126" s="63">
        <x:f t="shared" si="14"/>
        <x:v>0</x:v>
      </x:c>
      <x:c r="H126" s="63">
        <x:f t="shared" si="15"/>
        <x:v>0</x:v>
      </x:c>
      <x:c r="I126" s="63">
        <x:f t="shared" si="16"/>
        <x:v>0</x:v>
      </x:c>
      <x:c r="J126" s="63">
        <x:f t="shared" si="17"/>
        <x:v>152310.9243697479</x:v>
      </x:c>
      <x:c r="K126" s="63">
        <x:f t="shared" si="18"/>
        <x:v>152310.9243697479</x:v>
      </x:c>
      <x:c r="L126" s="63">
        <x:f t="shared" si="19"/>
        <x:v>152310.9243697479</x:v>
      </x:c>
    </x:row>
    <x:row r="127" ht="34.04999923706055" customHeight="1">
      <x:c r="A127" s="51" t="str">
        <x:f>'07_Presupuesto'!A70</x:f>
        <x:v>C.1.1.6</x:v>
      </x:c>
      <x:c r="B127" s="51" t="str">
        <x:f>'07_Presupuesto'!B70</x:f>
        <x:v>L</x:v>
      </x:c>
      <x:c r="C127" s="51" t="n">
        <x:f>'07_Presupuesto'!I70</x:f>
        <x:v>357142.85714285716</x:v>
      </x:c>
      <x:c r="D127" s="57" t="n">
        <x:f>'07_Presupuesto'!J70</x:f>
        <x:v>46409</x:v>
      </x:c>
      <x:c r="E127" s="57" t="n">
        <x:f>'07_Presupuesto'!K70</x:f>
        <x:v>46422</x:v>
      </x:c>
      <x:c r="F127" s="51" t="s">
        <x:v>456</x:v>
      </x:c>
      <x:c r="G127" s="64">
        <x:f t="shared" si="14"/>
        <x:v>0</x:v>
      </x:c>
      <x:c r="H127" s="64">
        <x:f t="shared" si="15"/>
        <x:v>0</x:v>
      </x:c>
      <x:c r="I127" s="64">
        <x:f t="shared" si="16"/>
        <x:v>0</x:v>
      </x:c>
      <x:c r="J127" s="64">
        <x:f t="shared" si="17"/>
        <x:v>357142.85714285716</x:v>
      </x:c>
      <x:c r="K127" s="64">
        <x:f t="shared" si="18"/>
        <x:v>357142.85714285716</x:v>
      </x:c>
      <x:c r="L127" s="64">
        <x:f t="shared" si="19"/>
        <x:v>357142.85714285716</x:v>
      </x:c>
    </x:row>
    <x:row r="128" ht="34.04999923706055" customHeight="1">
      <x:c r="A128" s="52" t="str">
        <x:f>'07_Presupuesto'!A71</x:f>
        <x:v>C.1.2.1</x:v>
      </x:c>
      <x:c r="B128" s="52" t="str">
        <x:f>'07_Presupuesto'!B71</x:f>
        <x:v>L</x:v>
      </x:c>
      <x:c r="C128" s="52" t="n">
        <x:f>'07_Presupuesto'!I71</x:f>
        <x:v>441176.4705882353</x:v>
      </x:c>
      <x:c r="D128" s="56" t="n">
        <x:f>'07_Presupuesto'!J71</x:f>
        <x:v>46409</x:v>
      </x:c>
      <x:c r="E128" s="56" t="n">
        <x:f>'07_Presupuesto'!K71</x:f>
        <x:v>46422</x:v>
      </x:c>
      <x:c r="F128" s="52" t="s">
        <x:v>456</x:v>
      </x:c>
      <x:c r="G128" s="63">
        <x:f t="shared" si="14"/>
        <x:v>0</x:v>
      </x:c>
      <x:c r="H128" s="63">
        <x:f t="shared" si="15"/>
        <x:v>0</x:v>
      </x:c>
      <x:c r="I128" s="63">
        <x:f t="shared" si="16"/>
        <x:v>0</x:v>
      </x:c>
      <x:c r="J128" s="63">
        <x:f t="shared" si="17"/>
        <x:v>441176.4705882353</x:v>
      </x:c>
      <x:c r="K128" s="63">
        <x:f t="shared" si="18"/>
        <x:v>441176.4705882353</x:v>
      </x:c>
      <x:c r="L128" s="63">
        <x:f t="shared" si="19"/>
        <x:v>441176.4705882353</x:v>
      </x:c>
    </x:row>
    <x:row r="129" ht="34.04999923706055" customHeight="1">
      <x:c r="A129" s="51" t="str">
        <x:f>'07_Presupuesto'!A72</x:f>
        <x:v>C.1.2.4</x:v>
      </x:c>
      <x:c r="B129" s="51" t="str">
        <x:f>'07_Presupuesto'!B72</x:f>
        <x:v>L</x:v>
      </x:c>
      <x:c r="C129" s="51" t="n">
        <x:f>'07_Presupuesto'!I72</x:f>
        <x:v>19432.7731092437</x:v>
      </x:c>
      <x:c r="D129" s="57" t="n">
        <x:f>'07_Presupuesto'!J72</x:f>
        <x:v>46409</x:v>
      </x:c>
      <x:c r="E129" s="57" t="n">
        <x:f>'07_Presupuesto'!K72</x:f>
        <x:v>46422</x:v>
      </x:c>
      <x:c r="F129" s="51" t="s">
        <x:v>456</x:v>
      </x:c>
      <x:c r="G129" s="64">
        <x:f t="shared" si="14"/>
        <x:v>0</x:v>
      </x:c>
      <x:c r="H129" s="64">
        <x:f t="shared" si="15"/>
        <x:v>0</x:v>
      </x:c>
      <x:c r="I129" s="64">
        <x:f t="shared" si="16"/>
        <x:v>0</x:v>
      </x:c>
      <x:c r="J129" s="64">
        <x:f t="shared" si="17"/>
        <x:v>19432.773109243699</x:v>
      </x:c>
      <x:c r="K129" s="64">
        <x:f t="shared" si="18"/>
        <x:v>19432.773109243699</x:v>
      </x:c>
      <x:c r="L129" s="64">
        <x:f t="shared" si="19"/>
        <x:v>19432.773109243699</x:v>
      </x:c>
    </x:row>
    <x:row r="130" ht="34.04999923706055" customHeight="1">
      <x:c r="A130" s="52" t="str">
        <x:f>'07_Presupuesto'!A73</x:f>
        <x:v>C.1.2.5</x:v>
      </x:c>
      <x:c r="B130" s="52" t="str">
        <x:f>'07_Presupuesto'!B73</x:f>
        <x:v>L</x:v>
      </x:c>
      <x:c r="C130" s="52" t="n">
        <x:f>'07_Presupuesto'!I73</x:f>
        <x:v>36764.705882352944</x:v>
      </x:c>
      <x:c r="D130" s="56" t="n">
        <x:f>'07_Presupuesto'!J73</x:f>
        <x:v>46409</x:v>
      </x:c>
      <x:c r="E130" s="56" t="n">
        <x:f>'07_Presupuesto'!K73</x:f>
        <x:v>46422</x:v>
      </x:c>
      <x:c r="F130" s="52" t="s">
        <x:v>456</x:v>
      </x:c>
      <x:c r="G130" s="63">
        <x:f t="shared" si="14"/>
        <x:v>0</x:v>
      </x:c>
      <x:c r="H130" s="63">
        <x:f t="shared" si="15"/>
        <x:v>0</x:v>
      </x:c>
      <x:c r="I130" s="63">
        <x:f t="shared" si="16"/>
        <x:v>0</x:v>
      </x:c>
      <x:c r="J130" s="63">
        <x:f t="shared" si="17"/>
        <x:v>36764.705882352944</x:v>
      </x:c>
      <x:c r="K130" s="63">
        <x:f t="shared" si="18"/>
        <x:v>36764.705882352944</x:v>
      </x:c>
      <x:c r="L130" s="63">
        <x:f t="shared" si="19"/>
        <x:v>36764.705882352944</x:v>
      </x:c>
    </x:row>
    <x:row r="131" ht="34.04999923706055" customHeight="1">
      <x:c r="A131" s="51" t="str">
        <x:f>'07_Presupuesto'!A74</x:f>
        <x:v>C.1.2.6</x:v>
      </x:c>
      <x:c r="B131" s="51" t="str">
        <x:f>'07_Presupuesto'!B74</x:f>
        <x:v>L</x:v>
      </x:c>
      <x:c r="C131" s="51" t="n">
        <x:f>'07_Presupuesto'!I74</x:f>
        <x:v>36764.705882352944</x:v>
      </x:c>
      <x:c r="D131" s="57" t="n">
        <x:f>'07_Presupuesto'!J74</x:f>
        <x:v>46409</x:v>
      </x:c>
      <x:c r="E131" s="57" t="n">
        <x:f>'07_Presupuesto'!K74</x:f>
        <x:v>46422</x:v>
      </x:c>
      <x:c r="F131" s="51" t="s">
        <x:v>456</x:v>
      </x:c>
      <x:c r="G131" s="64">
        <x:f t="shared" si="14"/>
        <x:v>0</x:v>
      </x:c>
      <x:c r="H131" s="64">
        <x:f t="shared" si="15"/>
        <x:v>0</x:v>
      </x:c>
      <x:c r="I131" s="64">
        <x:f t="shared" si="16"/>
        <x:v>0</x:v>
      </x:c>
      <x:c r="J131" s="64">
        <x:f t="shared" si="17"/>
        <x:v>36764.705882352944</x:v>
      </x:c>
      <x:c r="K131" s="64">
        <x:f t="shared" si="18"/>
        <x:v>36764.705882352944</x:v>
      </x:c>
      <x:c r="L131" s="64">
        <x:f t="shared" si="19"/>
        <x:v>36764.705882352944</x:v>
      </x:c>
    </x:row>
    <x:row r="132" ht="34.04999923706055" customHeight="1">
      <x:c r="A132" s="52" t="str">
        <x:f>'07_Presupuesto'!A75</x:f>
        <x:v>C.1.2.7</x:v>
      </x:c>
      <x:c r="B132" s="52" t="str">
        <x:f>'07_Presupuesto'!B75</x:f>
        <x:v>L</x:v>
      </x:c>
      <x:c r="C132" s="52" t="n">
        <x:f>'07_Presupuesto'!I75</x:f>
        <x:v>82983.19327731093</x:v>
      </x:c>
      <x:c r="D132" s="56" t="n">
        <x:f>'07_Presupuesto'!J75</x:f>
        <x:v>46409</x:v>
      </x:c>
      <x:c r="E132" s="56" t="n">
        <x:f>'07_Presupuesto'!K75</x:f>
        <x:v>46422</x:v>
      </x:c>
      <x:c r="F132" s="52" t="s">
        <x:v>456</x:v>
      </x:c>
      <x:c r="G132" s="63">
        <x:f t="shared" si="14"/>
        <x:v>0</x:v>
      </x:c>
      <x:c r="H132" s="63">
        <x:f t="shared" si="15"/>
        <x:v>0</x:v>
      </x:c>
      <x:c r="I132" s="63">
        <x:f t="shared" si="16"/>
        <x:v>0</x:v>
      </x:c>
      <x:c r="J132" s="63">
        <x:f t="shared" si="17"/>
        <x:v>82983.193277310929</x:v>
      </x:c>
      <x:c r="K132" s="63">
        <x:f t="shared" si="18"/>
        <x:v>82983.193277310929</x:v>
      </x:c>
      <x:c r="L132" s="63">
        <x:f t="shared" si="19"/>
        <x:v>82983.193277310929</x:v>
      </x:c>
    </x:row>
    <x:row r="133" ht="34.04999923706055" customHeight="1">
      <x:c r="A133" s="51" t="str">
        <x:f>'07_Presupuesto'!A76</x:f>
        <x:v>C.1.3.1</x:v>
      </x:c>
      <x:c r="B133" s="51" t="str">
        <x:f>'07_Presupuesto'!B76</x:f>
        <x:v>L</x:v>
      </x:c>
      <x:c r="C133" s="51" t="n">
        <x:f>'07_Presupuesto'!I76</x:f>
        <x:v>330882.3529411765</x:v>
      </x:c>
      <x:c r="D133" s="57" t="n">
        <x:f>'07_Presupuesto'!J76</x:f>
        <x:v>46409</x:v>
      </x:c>
      <x:c r="E133" s="57" t="n">
        <x:f>'07_Presupuesto'!K76</x:f>
        <x:v>46422</x:v>
      </x:c>
      <x:c r="F133" s="51" t="s">
        <x:v>457</x:v>
      </x:c>
      <x:c r="G133" s="64" t="n">
        <x:f>$C133*MAX(0,MIN(1,($B$25-$D133+1)/($E133-$D133+1)))</x:f>
        <x:v>0</x:v>
      </x:c>
      <x:c r="H133" s="64" t="n">
        <x:f>$C133*MAX(0,MIN(1,($B$26-$D133+1)/($E133-$D133+1)))</x:f>
        <x:v>0</x:v>
      </x:c>
      <x:c r="I133" s="64" t="n">
        <x:f>$C133*MAX(0,MIN(1,($B$27-$D133+1)/($E133-$D133+1)))</x:f>
        <x:v>0</x:v>
      </x:c>
      <x:c r="J133" s="64" t="n">
        <x:f>$C133*MAX(0,MIN(1,($B$28-$D133+1)/($E133-$D133+1)))</x:f>
        <x:v>330882.3529411765</x:v>
      </x:c>
      <x:c r="K133" s="64" t="n">
        <x:f>$C133*MAX(0,MIN(1,($B$29-$D133+1)/($E133-$D133+1)))</x:f>
        <x:v>330882.3529411765</x:v>
      </x:c>
      <x:c r="L133" s="64" t="n">
        <x:f>$C133*MAX(0,MIN(1,($B$30-$D133+1)/($E133-$D133+1)))</x:f>
        <x:v>330882.3529411765</x:v>
      </x:c>
    </x:row>
    <x:row r="134" ht="34.04999923706055" customHeight="1">
      <x:c r="A134" s="52" t="str">
        <x:f>'07_Presupuesto'!A77</x:f>
        <x:v>C.1.3.2</x:v>
      </x:c>
      <x:c r="B134" s="52" t="str">
        <x:f>'07_Presupuesto'!B77</x:f>
        <x:v>L</x:v>
      </x:c>
      <x:c r="C134" s="52" t="n">
        <x:f>'07_Presupuesto'!I77</x:f>
        <x:v>162815.12605042016</x:v>
      </x:c>
      <x:c r="D134" s="56" t="n">
        <x:f>'07_Presupuesto'!J77</x:f>
        <x:v>46409</x:v>
      </x:c>
      <x:c r="E134" s="56" t="n">
        <x:f>'07_Presupuesto'!K77</x:f>
        <x:v>46422</x:v>
      </x:c>
      <x:c r="F134" s="52" t="s">
        <x:v>457</x:v>
      </x:c>
      <x:c r="G134" s="63" t="n">
        <x:f>$C134*MAX(0,MIN(1,($B$25-$D134+1)/($E134-$D134+1)))</x:f>
        <x:v>0</x:v>
      </x:c>
      <x:c r="H134" s="63" t="n">
        <x:f>$C134*MAX(0,MIN(1,($B$26-$D134+1)/($E134-$D134+1)))</x:f>
        <x:v>0</x:v>
      </x:c>
      <x:c r="I134" s="63" t="n">
        <x:f>$C134*MAX(0,MIN(1,($B$27-$D134+1)/($E134-$D134+1)))</x:f>
        <x:v>0</x:v>
      </x:c>
      <x:c r="J134" s="63" t="n">
        <x:f>$C134*MAX(0,MIN(1,($B$28-$D134+1)/($E134-$D134+1)))</x:f>
        <x:v>162815.12605042016</x:v>
      </x:c>
      <x:c r="K134" s="63" t="n">
        <x:f>$C134*MAX(0,MIN(1,($B$29-$D134+1)/($E134-$D134+1)))</x:f>
        <x:v>162815.12605042016</x:v>
      </x:c>
      <x:c r="L134" s="63" t="n">
        <x:f>$C134*MAX(0,MIN(1,($B$30-$D134+1)/($E134-$D134+1)))</x:f>
        <x:v>162815.12605042016</x:v>
      </x:c>
    </x:row>
    <x:row r="135" ht="34.04999923706055" customHeight="1">
      <x:c r="A135" s="51" t="str">
        <x:f>'07_Presupuesto'!A78</x:f>
        <x:v>C.1.3.3</x:v>
      </x:c>
      <x:c r="B135" s="51" t="str">
        <x:f>'07_Presupuesto'!B78</x:f>
        <x:v>L</x:v>
      </x:c>
      <x:c r="C135" s="51" t="n">
        <x:f>'07_Presupuesto'!I78</x:f>
        <x:v>90126.05042016806</x:v>
      </x:c>
      <x:c r="D135" s="57" t="n">
        <x:f>'07_Presupuesto'!J78</x:f>
        <x:v>46409</x:v>
      </x:c>
      <x:c r="E135" s="57" t="n">
        <x:f>'07_Presupuesto'!K78</x:f>
        <x:v>46422</x:v>
      </x:c>
      <x:c r="F135" s="51" t="s">
        <x:v>456</x:v>
      </x:c>
      <x:c r="G135" s="64" t="n">
        <x:f>IF($B$25&gt;=$E135,$C135,0)</x:f>
        <x:v>0</x:v>
      </x:c>
      <x:c r="H135" s="64" t="n">
        <x:f>IF($B$26&gt;=$E135,$C135,0)</x:f>
        <x:v>0</x:v>
      </x:c>
      <x:c r="I135" s="64" t="n">
        <x:f>IF($B$27&gt;=$E135,$C135,0)</x:f>
        <x:v>0</x:v>
      </x:c>
      <x:c r="J135" s="64" t="n">
        <x:f>IF($B$28&gt;=$E135,$C135,0)</x:f>
        <x:v>90126.05042016806</x:v>
      </x:c>
      <x:c r="K135" s="64" t="n">
        <x:f>IF($B$29&gt;=$E135,$C135,0)</x:f>
        <x:v>90126.05042016806</x:v>
      </x:c>
      <x:c r="L135" s="64" t="n">
        <x:f>IF($B$30&gt;=$E135,$C135,0)</x:f>
        <x:v>90126.05042016806</x:v>
      </x:c>
    </x:row>
    <x:row r="136" ht="34.04999923706055" customHeight="1">
      <x:c r="A136" s="52" t="str">
        <x:f>'07_Presupuesto'!A79</x:f>
        <x:v>C.1.3.4</x:v>
      </x:c>
      <x:c r="B136" s="52" t="str">
        <x:f>'07_Presupuesto'!B79</x:f>
        <x:v>L</x:v>
      </x:c>
      <x:c r="C136" s="52" t="n">
        <x:f>'07_Presupuesto'!I79</x:f>
        <x:v>163865.5462184874</x:v>
      </x:c>
      <x:c r="D136" s="56" t="n">
        <x:f>'07_Presupuesto'!J79</x:f>
        <x:v>46409</x:v>
      </x:c>
      <x:c r="E136" s="56" t="n">
        <x:f>'07_Presupuesto'!K79</x:f>
        <x:v>46422</x:v>
      </x:c>
      <x:c r="F136" s="52" t="s">
        <x:v>456</x:v>
      </x:c>
      <x:c r="G136" s="63" t="n">
        <x:f>IF($B$25&gt;=$E136,$C136,0)</x:f>
        <x:v>0</x:v>
      </x:c>
      <x:c r="H136" s="63" t="n">
        <x:f>IF($B$26&gt;=$E136,$C136,0)</x:f>
        <x:v>0</x:v>
      </x:c>
      <x:c r="I136" s="63" t="n">
        <x:f>IF($B$27&gt;=$E136,$C136,0)</x:f>
        <x:v>0</x:v>
      </x:c>
      <x:c r="J136" s="63" t="n">
        <x:f>IF($B$28&gt;=$E136,$C136,0)</x:f>
        <x:v>163865.5462184874</x:v>
      </x:c>
      <x:c r="K136" s="63" t="n">
        <x:f>IF($B$29&gt;=$E136,$C136,0)</x:f>
        <x:v>163865.5462184874</x:v>
      </x:c>
      <x:c r="L136" s="63" t="n">
        <x:f>IF($B$30&gt;=$E136,$C136,0)</x:f>
        <x:v>163865.5462184874</x:v>
      </x:c>
    </x:row>
    <x:row r="137" ht="34.04999923706055" customHeight="1">
      <x:c r="A137" s="51" t="str">
        <x:f>'07_Presupuesto'!A80</x:f>
        <x:v>C.1.4.1</x:v>
      </x:c>
      <x:c r="B137" s="51" t="str">
        <x:f>'07_Presupuesto'!B80</x:f>
        <x:v>L</x:v>
      </x:c>
      <x:c r="C137" s="51" t="n">
        <x:f>'07_Presupuesto'!I80</x:f>
        <x:v>935924.3697478992</x:v>
      </x:c>
      <x:c r="D137" s="57" t="n">
        <x:f>'07_Presupuesto'!J80</x:f>
        <x:v>46409</x:v>
      </x:c>
      <x:c r="E137" s="57" t="n">
        <x:f>'07_Presupuesto'!K80</x:f>
        <x:v>46422</x:v>
      </x:c>
      <x:c r="F137" s="51" t="s">
        <x:v>457</x:v>
      </x:c>
      <x:c r="G137" s="64" t="n">
        <x:f>$C137*MAX(0,MIN(1,($B$25-$D137+1)/($E137-$D137+1)))</x:f>
        <x:v>0</x:v>
      </x:c>
      <x:c r="H137" s="64" t="n">
        <x:f>$C137*MAX(0,MIN(1,($B$26-$D137+1)/($E137-$D137+1)))</x:f>
        <x:v>0</x:v>
      </x:c>
      <x:c r="I137" s="64" t="n">
        <x:f>$C137*MAX(0,MIN(1,($B$27-$D137+1)/($E137-$D137+1)))</x:f>
        <x:v>0</x:v>
      </x:c>
      <x:c r="J137" s="64" t="n">
        <x:f>$C137*MAX(0,MIN(1,($B$28-$D137+1)/($E137-$D137+1)))</x:f>
        <x:v>935924.3697478992</x:v>
      </x:c>
      <x:c r="K137" s="64" t="n">
        <x:f>$C137*MAX(0,MIN(1,($B$29-$D137+1)/($E137-$D137+1)))</x:f>
        <x:v>935924.3697478992</x:v>
      </x:c>
      <x:c r="L137" s="64" t="n">
        <x:f>$C137*MAX(0,MIN(1,($B$30-$D137+1)/($E137-$D137+1)))</x:f>
        <x:v>935924.3697478992</x:v>
      </x:c>
    </x:row>
    <x:row r="138" ht="34.04999923706055" customHeight="1">
      <x:c r="A138" s="52" t="str">
        <x:f>'07_Presupuesto'!A81</x:f>
        <x:v>C.1.4.2</x:v>
      </x:c>
      <x:c r="B138" s="52" t="str">
        <x:f>'07_Presupuesto'!B81</x:f>
        <x:v>L</x:v>
      </x:c>
      <x:c r="C138" s="52" t="n">
        <x:f>'07_Presupuesto'!I81</x:f>
        <x:v>586134.4537815126</x:v>
      </x:c>
      <x:c r="D138" s="56" t="n">
        <x:f>'07_Presupuesto'!J81</x:f>
        <x:v>46409</x:v>
      </x:c>
      <x:c r="E138" s="56" t="n">
        <x:f>'07_Presupuesto'!K81</x:f>
        <x:v>46422</x:v>
      </x:c>
      <x:c r="F138" s="52" t="s">
        <x:v>457</x:v>
      </x:c>
      <x:c r="G138" s="63" t="n">
        <x:f>$C138*MAX(0,MIN(1,($B$25-$D138+1)/($E138-$D138+1)))</x:f>
        <x:v>0</x:v>
      </x:c>
      <x:c r="H138" s="63" t="n">
        <x:f>$C138*MAX(0,MIN(1,($B$26-$D138+1)/($E138-$D138+1)))</x:f>
        <x:v>0</x:v>
      </x:c>
      <x:c r="I138" s="63" t="n">
        <x:f>$C138*MAX(0,MIN(1,($B$27-$D138+1)/($E138-$D138+1)))</x:f>
        <x:v>0</x:v>
      </x:c>
      <x:c r="J138" s="63" t="n">
        <x:f>$C138*MAX(0,MIN(1,($B$28-$D138+1)/($E138-$D138+1)))</x:f>
        <x:v>586134.4537815126</x:v>
      </x:c>
      <x:c r="K138" s="63" t="n">
        <x:f>$C138*MAX(0,MIN(1,($B$29-$D138+1)/($E138-$D138+1)))</x:f>
        <x:v>586134.4537815126</x:v>
      </x:c>
      <x:c r="L138" s="63" t="n">
        <x:f>$C138*MAX(0,MIN(1,($B$30-$D138+1)/($E138-$D138+1)))</x:f>
        <x:v>586134.4537815126</x:v>
      </x:c>
    </x:row>
    <x:row r="139" ht="34.04999923706055" customHeight="1">
      <x:c r="A139" s="51" t="str">
        <x:f>'07_Presupuesto'!A82</x:f>
        <x:v>C.1.4.3</x:v>
      </x:c>
      <x:c r="B139" s="51" t="str">
        <x:f>'07_Presupuesto'!B82</x:f>
        <x:v>L</x:v>
      </x:c>
      <x:c r="C139" s="51" t="n">
        <x:f>'07_Presupuesto'!I82</x:f>
        <x:v>90126.05042016806</x:v>
      </x:c>
      <x:c r="D139" s="57" t="n">
        <x:f>'07_Presupuesto'!J82</x:f>
        <x:v>46409</x:v>
      </x:c>
      <x:c r="E139" s="57" t="n">
        <x:f>'07_Presupuesto'!K82</x:f>
        <x:v>46422</x:v>
      </x:c>
      <x:c r="F139" s="51" t="s">
        <x:v>456</x:v>
      </x:c>
      <x:c r="G139" s="64" t="n">
        <x:f t="shared" ref="G139:G148" si="20">IF($B$25&gt;=$E139,$C139,0)</x:f>
        <x:v>0</x:v>
      </x:c>
      <x:c r="H139" s="64" t="n">
        <x:f t="shared" ref="H139:H148" si="21">IF($B$26&gt;=$E139,$C139,0)</x:f>
        <x:v>0</x:v>
      </x:c>
      <x:c r="I139" s="64" t="n">
        <x:f t="shared" ref="I139:I148" si="22">IF($B$27&gt;=$E139,$C139,0)</x:f>
        <x:v>0</x:v>
      </x:c>
      <x:c r="J139" s="64" t="n">
        <x:f t="shared" ref="J139:J148" si="23">IF($B$28&gt;=$E139,$C139,0)</x:f>
        <x:v>90126.05042016806</x:v>
      </x:c>
      <x:c r="K139" s="64" t="n">
        <x:f t="shared" ref="K139:K148" si="24">IF($B$29&gt;=$E139,$C139,0)</x:f>
        <x:v>90126.05042016806</x:v>
      </x:c>
      <x:c r="L139" s="64" t="n">
        <x:f t="shared" ref="L139:L148" si="25">IF($B$30&gt;=$E139,$C139,0)</x:f>
        <x:v>90126.05042016806</x:v>
      </x:c>
    </x:row>
    <x:row r="140" ht="34.04999923706055" customHeight="1">
      <x:c r="A140" s="52" t="str">
        <x:f>'07_Presupuesto'!A83</x:f>
        <x:v>C.1.4.4</x:v>
      </x:c>
      <x:c r="B140" s="52" t="str">
        <x:f>'07_Presupuesto'!B83</x:f>
        <x:v>L</x:v>
      </x:c>
      <x:c r="C140" s="52" t="n">
        <x:f>'07_Presupuesto'!I83</x:f>
        <x:v>76155.46218487396</x:v>
      </x:c>
      <x:c r="D140" s="56" t="n">
        <x:f>'07_Presupuesto'!J83</x:f>
        <x:v>46409</x:v>
      </x:c>
      <x:c r="E140" s="56" t="n">
        <x:f>'07_Presupuesto'!K83</x:f>
        <x:v>46422</x:v>
      </x:c>
      <x:c r="F140" s="52" t="s">
        <x:v>456</x:v>
      </x:c>
      <x:c r="G140" s="63">
        <x:f t="shared" si="20"/>
        <x:v>0</x:v>
      </x:c>
      <x:c r="H140" s="63">
        <x:f t="shared" si="21"/>
        <x:v>0</x:v>
      </x:c>
      <x:c r="I140" s="63">
        <x:f t="shared" si="22"/>
        <x:v>0</x:v>
      </x:c>
      <x:c r="J140" s="63">
        <x:f t="shared" si="23"/>
        <x:v>76155.462184873963</x:v>
      </x:c>
      <x:c r="K140" s="63">
        <x:f t="shared" si="24"/>
        <x:v>76155.462184873963</x:v>
      </x:c>
      <x:c r="L140" s="63">
        <x:f t="shared" si="25"/>
        <x:v>76155.462184873963</x:v>
      </x:c>
    </x:row>
    <x:row r="141" ht="34.04999923706055" customHeight="1">
      <x:c r="A141" s="51" t="str">
        <x:f>'07_Presupuesto'!A84</x:f>
        <x:v>C.1.4.5</x:v>
      </x:c>
      <x:c r="B141" s="51" t="str">
        <x:f>'07_Presupuesto'!B84</x:f>
        <x:v>L</x:v>
      </x:c>
      <x:c r="C141" s="51" t="n">
        <x:f>'07_Presupuesto'!I84</x:f>
        <x:v>18382.352941176472</x:v>
      </x:c>
      <x:c r="D141" s="57" t="n">
        <x:f>'07_Presupuesto'!J84</x:f>
        <x:v>46409</x:v>
      </x:c>
      <x:c r="E141" s="57" t="n">
        <x:f>'07_Presupuesto'!K84</x:f>
        <x:v>46422</x:v>
      </x:c>
      <x:c r="F141" s="51" t="s">
        <x:v>456</x:v>
      </x:c>
      <x:c r="G141" s="64">
        <x:f t="shared" si="20"/>
        <x:v>0</x:v>
      </x:c>
      <x:c r="H141" s="64">
        <x:f t="shared" si="21"/>
        <x:v>0</x:v>
      </x:c>
      <x:c r="I141" s="64">
        <x:f t="shared" si="22"/>
        <x:v>0</x:v>
      </x:c>
      <x:c r="J141" s="64">
        <x:f t="shared" si="23"/>
        <x:v>18382.352941176472</x:v>
      </x:c>
      <x:c r="K141" s="64">
        <x:f t="shared" si="24"/>
        <x:v>18382.352941176472</x:v>
      </x:c>
      <x:c r="L141" s="64">
        <x:f t="shared" si="25"/>
        <x:v>18382.352941176472</x:v>
      </x:c>
    </x:row>
    <x:row r="142" ht="34.04999923706055" customHeight="1">
      <x:c r="A142" s="52" t="str">
        <x:f>'07_Presupuesto'!A85</x:f>
        <x:v>C.1.4.6</x:v>
      </x:c>
      <x:c r="B142" s="52" t="str">
        <x:f>'07_Presupuesto'!B85</x:f>
        <x:v>L</x:v>
      </x:c>
      <x:c r="C142" s="52" t="n">
        <x:f>'07_Presupuesto'!I85</x:f>
        <x:v>21533.61344537815</x:v>
      </x:c>
      <x:c r="D142" s="56" t="n">
        <x:f>'07_Presupuesto'!J85</x:f>
        <x:v>46409</x:v>
      </x:c>
      <x:c r="E142" s="56" t="n">
        <x:f>'07_Presupuesto'!K85</x:f>
        <x:v>46422</x:v>
      </x:c>
      <x:c r="F142" s="52" t="s">
        <x:v>456</x:v>
      </x:c>
      <x:c r="G142" s="63">
        <x:f t="shared" si="20"/>
        <x:v>0</x:v>
      </x:c>
      <x:c r="H142" s="63">
        <x:f t="shared" si="21"/>
        <x:v>0</x:v>
      </x:c>
      <x:c r="I142" s="63">
        <x:f t="shared" si="22"/>
        <x:v>0</x:v>
      </x:c>
      <x:c r="J142" s="63">
        <x:f t="shared" si="23"/>
        <x:v>21533.613445378149</x:v>
      </x:c>
      <x:c r="K142" s="63">
        <x:f t="shared" si="24"/>
        <x:v>21533.613445378149</x:v>
      </x:c>
      <x:c r="L142" s="63">
        <x:f t="shared" si="25"/>
        <x:v>21533.613445378149</x:v>
      </x:c>
    </x:row>
    <x:row r="143" ht="34.04999923706055" customHeight="1">
      <x:c r="A143" s="51" t="str">
        <x:f>'07_Presupuesto'!A86</x:f>
        <x:v>C.1.4.7/a)</x:v>
      </x:c>
      <x:c r="B143" s="51" t="str">
        <x:f>'07_Presupuesto'!B86</x:f>
        <x:v>L</x:v>
      </x:c>
      <x:c r="C143" s="51" t="n">
        <x:f>'07_Presupuesto'!I86</x:f>
        <x:v>47268.90756302521</x:v>
      </x:c>
      <x:c r="D143" s="57" t="n">
        <x:f>'07_Presupuesto'!J86</x:f>
        <x:v>46409</x:v>
      </x:c>
      <x:c r="E143" s="57" t="n">
        <x:f>'07_Presupuesto'!K86</x:f>
        <x:v>46422</x:v>
      </x:c>
      <x:c r="F143" s="51" t="s">
        <x:v>456</x:v>
      </x:c>
      <x:c r="G143" s="64">
        <x:f t="shared" si="20"/>
        <x:v>0</x:v>
      </x:c>
      <x:c r="H143" s="64">
        <x:f t="shared" si="21"/>
        <x:v>0</x:v>
      </x:c>
      <x:c r="I143" s="64">
        <x:f t="shared" si="22"/>
        <x:v>0</x:v>
      </x:c>
      <x:c r="J143" s="64">
        <x:f t="shared" si="23"/>
        <x:v>47268.907563025212</x:v>
      </x:c>
      <x:c r="K143" s="64">
        <x:f t="shared" si="24"/>
        <x:v>47268.907563025212</x:v>
      </x:c>
      <x:c r="L143" s="64">
        <x:f t="shared" si="25"/>
        <x:v>47268.907563025212</x:v>
      </x:c>
    </x:row>
    <x:row r="144" ht="34.04999923706055" customHeight="1">
      <x:c r="A144" s="52" t="str">
        <x:f>'07_Presupuesto'!A87</x:f>
        <x:v>C.1.4.7/b)</x:v>
      </x:c>
      <x:c r="B144" s="52" t="str">
        <x:f>'07_Presupuesto'!B87</x:f>
        <x:v>L</x:v>
      </x:c>
      <x:c r="C144" s="52" t="n">
        <x:f>'07_Presupuesto'!I87</x:f>
        <x:v>47268.90756302521</x:v>
      </x:c>
      <x:c r="D144" s="56" t="n">
        <x:f>'07_Presupuesto'!J87</x:f>
        <x:v>46409</x:v>
      </x:c>
      <x:c r="E144" s="56" t="n">
        <x:f>'07_Presupuesto'!K87</x:f>
        <x:v>46422</x:v>
      </x:c>
      <x:c r="F144" s="52" t="s">
        <x:v>456</x:v>
      </x:c>
      <x:c r="G144" s="63">
        <x:f t="shared" si="20"/>
        <x:v>0</x:v>
      </x:c>
      <x:c r="H144" s="63">
        <x:f t="shared" si="21"/>
        <x:v>0</x:v>
      </x:c>
      <x:c r="I144" s="63">
        <x:f t="shared" si="22"/>
        <x:v>0</x:v>
      </x:c>
      <x:c r="J144" s="63">
        <x:f t="shared" si="23"/>
        <x:v>47268.907563025212</x:v>
      </x:c>
      <x:c r="K144" s="63">
        <x:f t="shared" si="24"/>
        <x:v>47268.907563025212</x:v>
      </x:c>
      <x:c r="L144" s="63">
        <x:f t="shared" si="25"/>
        <x:v>47268.907563025212</x:v>
      </x:c>
    </x:row>
    <x:row r="145" ht="34.04999923706055" customHeight="1">
      <x:c r="A145" s="51" t="str">
        <x:f>'07_Presupuesto'!A88</x:f>
        <x:v>C.1.4.7/c)</x:v>
      </x:c>
      <x:c r="B145" s="51" t="str">
        <x:f>'07_Presupuesto'!B88</x:f>
        <x:v>L</x:v>
      </x:c>
      <x:c r="C145" s="51" t="n">
        <x:f>'07_Presupuesto'!I88</x:f>
        <x:v>360294.1176470588</x:v>
      </x:c>
      <x:c r="D145" s="57" t="n">
        <x:f>'07_Presupuesto'!J88</x:f>
        <x:v>46409</x:v>
      </x:c>
      <x:c r="E145" s="57" t="n">
        <x:f>'07_Presupuesto'!K88</x:f>
        <x:v>46422</x:v>
      </x:c>
      <x:c r="F145" s="51" t="s">
        <x:v>456</x:v>
      </x:c>
      <x:c r="G145" s="64">
        <x:f t="shared" si="20"/>
        <x:v>0</x:v>
      </x:c>
      <x:c r="H145" s="64">
        <x:f t="shared" si="21"/>
        <x:v>0</x:v>
      </x:c>
      <x:c r="I145" s="64">
        <x:f t="shared" si="22"/>
        <x:v>0</x:v>
      </x:c>
      <x:c r="J145" s="64">
        <x:f t="shared" si="23"/>
        <x:v>360294.1176470588</x:v>
      </x:c>
      <x:c r="K145" s="64">
        <x:f t="shared" si="24"/>
        <x:v>360294.1176470588</x:v>
      </x:c>
      <x:c r="L145" s="64">
        <x:f t="shared" si="25"/>
        <x:v>360294.1176470588</x:v>
      </x:c>
    </x:row>
    <x:row r="146" ht="34.04999923706055" customHeight="1">
      <x:c r="A146" s="52" t="str">
        <x:f>'07_Presupuesto'!A89</x:f>
        <x:v>C.1.4.7/d)</x:v>
      </x:c>
      <x:c r="B146" s="52" t="str">
        <x:f>'07_Presupuesto'!B89</x:f>
        <x:v>L</x:v>
      </x:c>
      <x:c r="C146" s="52" t="n">
        <x:f>'07_Presupuesto'!I89</x:f>
        <x:v>271008.4033613446</x:v>
      </x:c>
      <x:c r="D146" s="56" t="n">
        <x:f>'07_Presupuesto'!J89</x:f>
        <x:v>46409</x:v>
      </x:c>
      <x:c r="E146" s="56" t="n">
        <x:f>'07_Presupuesto'!K89</x:f>
        <x:v>46422</x:v>
      </x:c>
      <x:c r="F146" s="52" t="s">
        <x:v>456</x:v>
      </x:c>
      <x:c r="G146" s="63">
        <x:f t="shared" si="20"/>
        <x:v>0</x:v>
      </x:c>
      <x:c r="H146" s="63">
        <x:f t="shared" si="21"/>
        <x:v>0</x:v>
      </x:c>
      <x:c r="I146" s="63">
        <x:f t="shared" si="22"/>
        <x:v>0</x:v>
      </x:c>
      <x:c r="J146" s="63">
        <x:f t="shared" si="23"/>
        <x:v>271008.40336134459</x:v>
      </x:c>
      <x:c r="K146" s="63">
        <x:f t="shared" si="24"/>
        <x:v>271008.40336134459</x:v>
      </x:c>
      <x:c r="L146" s="63">
        <x:f t="shared" si="25"/>
        <x:v>271008.40336134459</x:v>
      </x:c>
    </x:row>
    <x:row r="147" ht="34.04999923706055" customHeight="1">
      <x:c r="A147" s="51" t="str">
        <x:f>'07_Presupuesto'!A90</x:f>
        <x:v>C.1.4.7/e)</x:v>
      </x:c>
      <x:c r="B147" s="51" t="str">
        <x:f>'07_Presupuesto'!B90</x:f>
        <x:v>L</x:v>
      </x:c>
      <x:c r="C147" s="51" t="n">
        <x:f>'07_Presupuesto'!I90</x:f>
        <x:v>60924.36974789917</x:v>
      </x:c>
      <x:c r="D147" s="57" t="n">
        <x:f>'07_Presupuesto'!J90</x:f>
        <x:v>46409</x:v>
      </x:c>
      <x:c r="E147" s="57" t="n">
        <x:f>'07_Presupuesto'!K90</x:f>
        <x:v>46422</x:v>
      </x:c>
      <x:c r="F147" s="51" t="s">
        <x:v>456</x:v>
      </x:c>
      <x:c r="G147" s="64">
        <x:f t="shared" si="20"/>
        <x:v>0</x:v>
      </x:c>
      <x:c r="H147" s="64">
        <x:f t="shared" si="21"/>
        <x:v>0</x:v>
      </x:c>
      <x:c r="I147" s="64">
        <x:f t="shared" si="22"/>
        <x:v>0</x:v>
      </x:c>
      <x:c r="J147" s="64">
        <x:f t="shared" si="23"/>
        <x:v>60924.369747899167</x:v>
      </x:c>
      <x:c r="K147" s="64">
        <x:f t="shared" si="24"/>
        <x:v>60924.369747899167</x:v>
      </x:c>
      <x:c r="L147" s="64">
        <x:f t="shared" si="25"/>
        <x:v>60924.369747899167</x:v>
      </x:c>
    </x:row>
    <x:row r="148" ht="34.04999923706055" customHeight="1">
      <x:c r="A148" s="52" t="str">
        <x:f>'07_Presupuesto'!A91</x:f>
        <x:v>C.1.4.7/f)</x:v>
      </x:c>
      <x:c r="B148" s="52" t="str">
        <x:f>'07_Presupuesto'!B91</x:f>
        <x:v>L</x:v>
      </x:c>
      <x:c r="C148" s="52" t="n">
        <x:f>'07_Presupuesto'!I91</x:f>
        <x:v>163865.5462184874</x:v>
      </x:c>
      <x:c r="D148" s="56" t="n">
        <x:f>'07_Presupuesto'!J91</x:f>
        <x:v>46409</x:v>
      </x:c>
      <x:c r="E148" s="56" t="n">
        <x:f>'07_Presupuesto'!K91</x:f>
        <x:v>46422</x:v>
      </x:c>
      <x:c r="F148" s="52" t="s">
        <x:v>456</x:v>
      </x:c>
      <x:c r="G148" s="63">
        <x:f t="shared" si="20"/>
        <x:v>0</x:v>
      </x:c>
      <x:c r="H148" s="63">
        <x:f t="shared" si="21"/>
        <x:v>0</x:v>
      </x:c>
      <x:c r="I148" s="63">
        <x:f t="shared" si="22"/>
        <x:v>0</x:v>
      </x:c>
      <x:c r="J148" s="63">
        <x:f t="shared" si="23"/>
        <x:v>163865.5462184874</x:v>
      </x:c>
      <x:c r="K148" s="63">
        <x:f t="shared" si="24"/>
        <x:v>163865.5462184874</x:v>
      </x:c>
      <x:c r="L148" s="63">
        <x:f t="shared" si="25"/>
        <x:v>163865.5462184874</x:v>
      </x:c>
    </x:row>
    <x:row r="149" ht="34.04999923706055" customHeight="1">
      <x:c r="A149" s="51" t="str">
        <x:f>'07_Presupuesto'!A92</x:f>
        <x:v>C.2.1.1</x:v>
      </x:c>
      <x:c r="B149" s="51" t="str">
        <x:f>'07_Presupuesto'!B92</x:f>
        <x:v>M</x:v>
      </x:c>
      <x:c r="C149" s="51" t="n">
        <x:f>'07_Presupuesto'!I92</x:f>
        <x:v>187058.82352941178</x:v>
      </x:c>
      <x:c r="D149" s="57" t="n">
        <x:f>'07_Presupuesto'!J92</x:f>
        <x:v>46395</x:v>
      </x:c>
      <x:c r="E149" s="57" t="n">
        <x:f>'07_Presupuesto'!K92</x:f>
        <x:v>46406</x:v>
      </x:c>
      <x:c r="F149" s="51" t="s">
        <x:v>457</x:v>
      </x:c>
      <x:c r="G149" s="64" t="n">
        <x:f t="shared" ref="G149:G159" si="26">$C149*MAX(0,MIN(1,($B$25-$D149+1)/($E149-$D149+1)))</x:f>
        <x:v>0</x:v>
      </x:c>
      <x:c r="H149" s="64" t="n">
        <x:f t="shared" ref="H149:H159" si="27">$C149*MAX(0,MIN(1,($B$26-$D149+1)/($E149-$D149+1)))</x:f>
        <x:v>0</x:v>
      </x:c>
      <x:c r="I149" s="64" t="n">
        <x:f t="shared" ref="I149:I159" si="28">$C149*MAX(0,MIN(1,($B$27-$D149+1)/($E149-$D149+1)))</x:f>
        <x:v>46764.705882352944</x:v>
      </x:c>
      <x:c r="J149" s="64" t="n">
        <x:f t="shared" ref="J149:J159" si="29">$C149*MAX(0,MIN(1,($B$28-$D149+1)/($E149-$D149+1)))</x:f>
        <x:v>187058.82352941178</x:v>
      </x:c>
      <x:c r="K149" s="64" t="n">
        <x:f t="shared" ref="K149:K159" si="30">$C149*MAX(0,MIN(1,($B$29-$D149+1)/($E149-$D149+1)))</x:f>
        <x:v>187058.82352941178</x:v>
      </x:c>
      <x:c r="L149" s="64" t="n">
        <x:f t="shared" ref="L149:L159" si="31">$C149*MAX(0,MIN(1,($B$30-$D149+1)/($E149-$D149+1)))</x:f>
        <x:v>187058.82352941178</x:v>
      </x:c>
    </x:row>
    <x:row r="150" ht="34.04999923706055" customHeight="1">
      <x:c r="A150" s="52" t="str">
        <x:f>'07_Presupuesto'!A93</x:f>
        <x:v>C.2.1.2</x:v>
      </x:c>
      <x:c r="B150" s="52" t="str">
        <x:f>'07_Presupuesto'!B93</x:f>
        <x:v>M</x:v>
      </x:c>
      <x:c r="C150" s="52" t="n">
        <x:f>'07_Presupuesto'!I93</x:f>
        <x:v>98792.01680672269</x:v>
      </x:c>
      <x:c r="D150" s="56" t="n">
        <x:f>'07_Presupuesto'!J93</x:f>
        <x:v>46395</x:v>
      </x:c>
      <x:c r="E150" s="56" t="n">
        <x:f>'07_Presupuesto'!K93</x:f>
        <x:v>46406</x:v>
      </x:c>
      <x:c r="F150" s="52" t="s">
        <x:v>457</x:v>
      </x:c>
      <x:c r="G150" s="63">
        <x:f t="shared" si="26"/>
        <x:v>0</x:v>
      </x:c>
      <x:c r="H150" s="63">
        <x:f t="shared" si="27"/>
        <x:v>0</x:v>
      </x:c>
      <x:c r="I150" s="63">
        <x:f t="shared" si="28"/>
        <x:v>24698.004201680673</x:v>
      </x:c>
      <x:c r="J150" s="63">
        <x:f t="shared" si="29"/>
        <x:v>98792.016806722691</x:v>
      </x:c>
      <x:c r="K150" s="63">
        <x:f t="shared" si="30"/>
        <x:v>98792.016806722691</x:v>
      </x:c>
      <x:c r="L150" s="63">
        <x:f t="shared" si="31"/>
        <x:v>98792.016806722691</x:v>
      </x:c>
    </x:row>
    <x:row r="151" ht="34.04999923706055" customHeight="1">
      <x:c r="A151" s="51" t="str">
        <x:f>'07_Presupuesto'!A94</x:f>
        <x:v>C.2.1.3</x:v>
      </x:c>
      <x:c r="B151" s="51" t="str">
        <x:f>'07_Presupuesto'!B94</x:f>
        <x:v>M</x:v>
      </x:c>
      <x:c r="C151" s="51" t="n">
        <x:f>'07_Presupuesto'!I94</x:f>
        <x:v>84705.88235294119</x:v>
      </x:c>
      <x:c r="D151" s="57" t="n">
        <x:f>'07_Presupuesto'!J94</x:f>
        <x:v>46395</x:v>
      </x:c>
      <x:c r="E151" s="57" t="n">
        <x:f>'07_Presupuesto'!K94</x:f>
        <x:v>46406</x:v>
      </x:c>
      <x:c r="F151" s="51" t="s">
        <x:v>457</x:v>
      </x:c>
      <x:c r="G151" s="64">
        <x:f t="shared" si="26"/>
        <x:v>0</x:v>
      </x:c>
      <x:c r="H151" s="64">
        <x:f t="shared" si="27"/>
        <x:v>0</x:v>
      </x:c>
      <x:c r="I151" s="64">
        <x:f t="shared" si="28"/>
        <x:v>21176.470588235297</x:v>
      </x:c>
      <x:c r="J151" s="64">
        <x:f t="shared" si="29"/>
        <x:v>84705.882352941189</x:v>
      </x:c>
      <x:c r="K151" s="64">
        <x:f t="shared" si="30"/>
        <x:v>84705.882352941189</x:v>
      </x:c>
      <x:c r="L151" s="64">
        <x:f t="shared" si="31"/>
        <x:v>84705.882352941189</x:v>
      </x:c>
    </x:row>
    <x:row r="152" ht="34.04999923706055" customHeight="1">
      <x:c r="A152" s="52" t="str">
        <x:f>'07_Presupuesto'!A95</x:f>
        <x:v>C.2.2.1/a)</x:v>
      </x:c>
      <x:c r="B152" s="52" t="str">
        <x:f>'07_Presupuesto'!B95</x:f>
        <x:v>M</x:v>
      </x:c>
      <x:c r="C152" s="52" t="n">
        <x:f>'07_Presupuesto'!I95</x:f>
        <x:v>155042.0168067227</x:v>
      </x:c>
      <x:c r="D152" s="56" t="n">
        <x:f>'07_Presupuesto'!J95</x:f>
        <x:v>46395</x:v>
      </x:c>
      <x:c r="E152" s="56" t="n">
        <x:f>'07_Presupuesto'!K95</x:f>
        <x:v>46406</x:v>
      </x:c>
      <x:c r="F152" s="52" t="s">
        <x:v>457</x:v>
      </x:c>
      <x:c r="G152" s="63">
        <x:f t="shared" si="26"/>
        <x:v>0</x:v>
      </x:c>
      <x:c r="H152" s="63">
        <x:f t="shared" si="27"/>
        <x:v>0</x:v>
      </x:c>
      <x:c r="I152" s="63">
        <x:f t="shared" si="28"/>
        <x:v>38760.504201680676</x:v>
      </x:c>
      <x:c r="J152" s="63">
        <x:f t="shared" si="29"/>
        <x:v>155042.01680672271</x:v>
      </x:c>
      <x:c r="K152" s="63">
        <x:f t="shared" si="30"/>
        <x:v>155042.01680672271</x:v>
      </x:c>
      <x:c r="L152" s="63">
        <x:f t="shared" si="31"/>
        <x:v>155042.01680672271</x:v>
      </x:c>
    </x:row>
    <x:row r="153" ht="34.04999923706055" customHeight="1">
      <x:c r="A153" s="51" t="str">
        <x:f>'07_Presupuesto'!A96</x:f>
        <x:v>C.2.2.1/b)</x:v>
      </x:c>
      <x:c r="B153" s="51" t="str">
        <x:f>'07_Presupuesto'!B96</x:f>
        <x:v>M</x:v>
      </x:c>
      <x:c r="C153" s="51" t="n">
        <x:f>'07_Presupuesto'!I96</x:f>
        <x:v>78781.51260504202</x:v>
      </x:c>
      <x:c r="D153" s="57" t="n">
        <x:f>'07_Presupuesto'!J96</x:f>
        <x:v>46395</x:v>
      </x:c>
      <x:c r="E153" s="57" t="n">
        <x:f>'07_Presupuesto'!K96</x:f>
        <x:v>46406</x:v>
      </x:c>
      <x:c r="F153" s="51" t="s">
        <x:v>457</x:v>
      </x:c>
      <x:c r="G153" s="64">
        <x:f t="shared" si="26"/>
        <x:v>0</x:v>
      </x:c>
      <x:c r="H153" s="64">
        <x:f t="shared" si="27"/>
        <x:v>0</x:v>
      </x:c>
      <x:c r="I153" s="64">
        <x:f t="shared" si="28"/>
        <x:v>19695.378151260506</x:v>
      </x:c>
      <x:c r="J153" s="64">
        <x:f t="shared" si="29"/>
        <x:v>78781.512605042022</x:v>
      </x:c>
      <x:c r="K153" s="64">
        <x:f t="shared" si="30"/>
        <x:v>78781.512605042022</x:v>
      </x:c>
      <x:c r="L153" s="64">
        <x:f t="shared" si="31"/>
        <x:v>78781.512605042022</x:v>
      </x:c>
    </x:row>
    <x:row r="154" ht="34.04999923706055" customHeight="1">
      <x:c r="A154" s="52" t="str">
        <x:f>'07_Presupuesto'!A97</x:f>
        <x:v>C.2.2.1/c)</x:v>
      </x:c>
      <x:c r="B154" s="52" t="str">
        <x:f>'07_Presupuesto'!B97</x:f>
        <x:v>M</x:v>
      </x:c>
      <x:c r="C154" s="52" t="n">
        <x:f>'07_Presupuesto'!I97</x:f>
        <x:v>623949.5798319328</x:v>
      </x:c>
      <x:c r="D154" s="56" t="n">
        <x:f>'07_Presupuesto'!J97</x:f>
        <x:v>46395</x:v>
      </x:c>
      <x:c r="E154" s="56" t="n">
        <x:f>'07_Presupuesto'!K97</x:f>
        <x:v>46406</x:v>
      </x:c>
      <x:c r="F154" s="52" t="s">
        <x:v>457</x:v>
      </x:c>
      <x:c r="G154" s="63">
        <x:f t="shared" si="26"/>
        <x:v>0</x:v>
      </x:c>
      <x:c r="H154" s="63">
        <x:f t="shared" si="27"/>
        <x:v>0</x:v>
      </x:c>
      <x:c r="I154" s="63">
        <x:f t="shared" si="28"/>
        <x:v>155987.3949579832</x:v>
      </x:c>
      <x:c r="J154" s="63">
        <x:f t="shared" si="29"/>
        <x:v>623949.57983193279</x:v>
      </x:c>
      <x:c r="K154" s="63">
        <x:f t="shared" si="30"/>
        <x:v>623949.57983193279</x:v>
      </x:c>
      <x:c r="L154" s="63">
        <x:f t="shared" si="31"/>
        <x:v>623949.57983193279</x:v>
      </x:c>
    </x:row>
    <x:row r="155" ht="34.04999923706055" customHeight="1">
      <x:c r="A155" s="51" t="str">
        <x:f>'07_Presupuesto'!A98</x:f>
        <x:v>C.2.2.1/d)</x:v>
      </x:c>
      <x:c r="B155" s="51" t="str">
        <x:f>'07_Presupuesto'!B98</x:f>
        <x:v>M</x:v>
      </x:c>
      <x:c r="C155" s="51" t="n">
        <x:f>'07_Presupuesto'!I98</x:f>
        <x:v>252100.84033613448</x:v>
      </x:c>
      <x:c r="D155" s="57" t="n">
        <x:f>'07_Presupuesto'!J98</x:f>
        <x:v>46395</x:v>
      </x:c>
      <x:c r="E155" s="57" t="n">
        <x:f>'07_Presupuesto'!K98</x:f>
        <x:v>46406</x:v>
      </x:c>
      <x:c r="F155" s="51" t="s">
        <x:v>457</x:v>
      </x:c>
      <x:c r="G155" s="64">
        <x:f t="shared" si="26"/>
        <x:v>0</x:v>
      </x:c>
      <x:c r="H155" s="64">
        <x:f t="shared" si="27"/>
        <x:v>0</x:v>
      </x:c>
      <x:c r="I155" s="64">
        <x:f t="shared" si="28"/>
        <x:v>63025.210084033621</x:v>
      </x:c>
      <x:c r="J155" s="64">
        <x:f t="shared" si="29"/>
        <x:v>252100.84033613448</x:v>
      </x:c>
      <x:c r="K155" s="64">
        <x:f t="shared" si="30"/>
        <x:v>252100.84033613448</x:v>
      </x:c>
      <x:c r="L155" s="64">
        <x:f t="shared" si="31"/>
        <x:v>252100.84033613448</x:v>
      </x:c>
    </x:row>
    <x:row r="156" ht="34.04999923706055" customHeight="1">
      <x:c r="A156" s="52" t="str">
        <x:f>'07_Presupuesto'!A99</x:f>
        <x:v>C.2.2.2/a)</x:v>
      </x:c>
      <x:c r="B156" s="52" t="str">
        <x:f>'07_Presupuesto'!B99</x:f>
        <x:v>M</x:v>
      </x:c>
      <x:c r="C156" s="52" t="n">
        <x:f>'07_Presupuesto'!I99</x:f>
        <x:v>87920.1680672269</x:v>
      </x:c>
      <x:c r="D156" s="56" t="n">
        <x:f>'07_Presupuesto'!J99</x:f>
        <x:v>46395</x:v>
      </x:c>
      <x:c r="E156" s="56" t="n">
        <x:f>'07_Presupuesto'!K99</x:f>
        <x:v>46406</x:v>
      </x:c>
      <x:c r="F156" s="52" t="s">
        <x:v>457</x:v>
      </x:c>
      <x:c r="G156" s="63">
        <x:f t="shared" si="26"/>
        <x:v>0</x:v>
      </x:c>
      <x:c r="H156" s="63">
        <x:f t="shared" si="27"/>
        <x:v>0</x:v>
      </x:c>
      <x:c r="I156" s="63">
        <x:f t="shared" si="28"/>
        <x:v>21980.042016806725</x:v>
      </x:c>
      <x:c r="J156" s="63">
        <x:f t="shared" si="29"/>
        <x:v>87920.168067226899</x:v>
      </x:c>
      <x:c r="K156" s="63">
        <x:f t="shared" si="30"/>
        <x:v>87920.168067226899</x:v>
      </x:c>
      <x:c r="L156" s="63">
        <x:f t="shared" si="31"/>
        <x:v>87920.168067226899</x:v>
      </x:c>
    </x:row>
    <x:row r="157" ht="34.04999923706055" customHeight="1">
      <x:c r="A157" s="51" t="str">
        <x:f>'07_Presupuesto'!A100</x:f>
        <x:v>C.2.2.2/b)</x:v>
      </x:c>
      <x:c r="B157" s="51" t="str">
        <x:f>'07_Presupuesto'!B100</x:f>
        <x:v>M</x:v>
      </x:c>
      <x:c r="C157" s="51" t="n">
        <x:f>'07_Presupuesto'!I100</x:f>
        <x:v>4823.529411764706</x:v>
      </x:c>
      <x:c r="D157" s="57" t="n">
        <x:f>'07_Presupuesto'!J100</x:f>
        <x:v>46395</x:v>
      </x:c>
      <x:c r="E157" s="57" t="n">
        <x:f>'07_Presupuesto'!K100</x:f>
        <x:v>46406</x:v>
      </x:c>
      <x:c r="F157" s="51" t="s">
        <x:v>457</x:v>
      </x:c>
      <x:c r="G157" s="64">
        <x:f t="shared" si="26"/>
        <x:v>0</x:v>
      </x:c>
      <x:c r="H157" s="64">
        <x:f t="shared" si="27"/>
        <x:v>0</x:v>
      </x:c>
      <x:c r="I157" s="64">
        <x:f t="shared" si="28"/>
        <x:v>1205.8823529411766</x:v>
      </x:c>
      <x:c r="J157" s="64">
        <x:f t="shared" si="29"/>
        <x:v>4823.5294117647063</x:v>
      </x:c>
      <x:c r="K157" s="64">
        <x:f t="shared" si="30"/>
        <x:v>4823.5294117647063</x:v>
      </x:c>
      <x:c r="L157" s="64">
        <x:f t="shared" si="31"/>
        <x:v>4823.5294117647063</x:v>
      </x:c>
    </x:row>
    <x:row r="158" ht="34.04999923706055" customHeight="1">
      <x:c r="A158" s="52" t="str">
        <x:f>'07_Presupuesto'!A101</x:f>
        <x:v>C.2.2.2/c)</x:v>
      </x:c>
      <x:c r="B158" s="52" t="str">
        <x:f>'07_Presupuesto'!B101</x:f>
        <x:v>M</x:v>
      </x:c>
      <x:c r="C158" s="52" t="n">
        <x:f>'07_Presupuesto'!I101</x:f>
        <x:v>271323.5294117647</x:v>
      </x:c>
      <x:c r="D158" s="56" t="n">
        <x:f>'07_Presupuesto'!J101</x:f>
        <x:v>46395</x:v>
      </x:c>
      <x:c r="E158" s="56" t="n">
        <x:f>'07_Presupuesto'!K101</x:f>
        <x:v>46406</x:v>
      </x:c>
      <x:c r="F158" s="52" t="s">
        <x:v>457</x:v>
      </x:c>
      <x:c r="G158" s="63">
        <x:f t="shared" si="26"/>
        <x:v>0</x:v>
      </x:c>
      <x:c r="H158" s="63">
        <x:f t="shared" si="27"/>
        <x:v>0</x:v>
      </x:c>
      <x:c r="I158" s="63">
        <x:f t="shared" si="28"/>
        <x:v>67830.882352941175</x:v>
      </x:c>
      <x:c r="J158" s="63">
        <x:f t="shared" si="29"/>
        <x:v>271323.5294117647</x:v>
      </x:c>
      <x:c r="K158" s="63">
        <x:f t="shared" si="30"/>
        <x:v>271323.5294117647</x:v>
      </x:c>
      <x:c r="L158" s="63">
        <x:f t="shared" si="31"/>
        <x:v>271323.5294117647</x:v>
      </x:c>
    </x:row>
    <x:row r="159" ht="34.04999923706055" customHeight="1">
      <x:c r="A159" s="51" t="str">
        <x:f>'07_Presupuesto'!A102</x:f>
        <x:v>C.2.2.2/d)</x:v>
      </x:c>
      <x:c r="B159" s="51" t="str">
        <x:f>'07_Presupuesto'!B102</x:f>
        <x:v>M</x:v>
      </x:c>
      <x:c r="C159" s="51" t="n">
        <x:f>'07_Presupuesto'!I102</x:f>
        <x:v>147058.82352941178</x:v>
      </x:c>
      <x:c r="D159" s="57" t="n">
        <x:f>'07_Presupuesto'!J102</x:f>
        <x:v>46395</x:v>
      </x:c>
      <x:c r="E159" s="57" t="n">
        <x:f>'07_Presupuesto'!K102</x:f>
        <x:v>46406</x:v>
      </x:c>
      <x:c r="F159" s="51" t="s">
        <x:v>457</x:v>
      </x:c>
      <x:c r="G159" s="64">
        <x:f t="shared" si="26"/>
        <x:v>0</x:v>
      </x:c>
      <x:c r="H159" s="64">
        <x:f t="shared" si="27"/>
        <x:v>0</x:v>
      </x:c>
      <x:c r="I159" s="64">
        <x:f t="shared" si="28"/>
        <x:v>36764.705882352944</x:v>
      </x:c>
      <x:c r="J159" s="64">
        <x:f t="shared" si="29"/>
        <x:v>147058.82352941178</x:v>
      </x:c>
      <x:c r="K159" s="64">
        <x:f t="shared" si="30"/>
        <x:v>147058.82352941178</x:v>
      </x:c>
      <x:c r="L159" s="64">
        <x:f t="shared" si="31"/>
        <x:v>147058.82352941178</x:v>
      </x:c>
    </x:row>
    <x:row r="160" ht="34.04999923706055" customHeight="1">
      <x:c r="A160" s="52" t="str">
        <x:f>'07_Presupuesto'!A103</x:f>
        <x:v>C.2.2.3</x:v>
      </x:c>
      <x:c r="B160" s="52" t="str">
        <x:f>'07_Presupuesto'!B103</x:f>
        <x:v>M</x:v>
      </x:c>
      <x:c r="C160" s="52" t="n">
        <x:f>'07_Presupuesto'!I103</x:f>
        <x:v>231092.43697478992</x:v>
      </x:c>
      <x:c r="D160" s="56" t="n">
        <x:f>'07_Presupuesto'!J103</x:f>
        <x:v>46395</x:v>
      </x:c>
      <x:c r="E160" s="56" t="n">
        <x:f>'07_Presupuesto'!K103</x:f>
        <x:v>46406</x:v>
      </x:c>
      <x:c r="F160" s="52" t="s">
        <x:v>456</x:v>
      </x:c>
      <x:c r="G160" s="63" t="n">
        <x:f>IF($B$25&gt;=$E160,$C160,0)</x:f>
        <x:v>0</x:v>
      </x:c>
      <x:c r="H160" s="63" t="n">
        <x:f>IF($B$26&gt;=$E160,$C160,0)</x:f>
        <x:v>0</x:v>
      </x:c>
      <x:c r="I160" s="63" t="n">
        <x:f>IF($B$27&gt;=$E160,$C160,0)</x:f>
        <x:v>0</x:v>
      </x:c>
      <x:c r="J160" s="63" t="n">
        <x:f>IF($B$28&gt;=$E160,$C160,0)</x:f>
        <x:v>231092.43697478992</x:v>
      </x:c>
      <x:c r="K160" s="63" t="n">
        <x:f>IF($B$29&gt;=$E160,$C160,0)</x:f>
        <x:v>231092.43697478992</x:v>
      </x:c>
      <x:c r="L160" s="63" t="n">
        <x:f>IF($B$30&gt;=$E160,$C160,0)</x:f>
        <x:v>231092.43697478992</x:v>
      </x:c>
    </x:row>
    <x:row r="161" ht="34.04999923706055" customHeight="1">
      <x:c r="A161" s="51" t="str">
        <x:f>'07_Presupuesto'!A104</x:f>
        <x:v>C.2.3.1/a)</x:v>
      </x:c>
      <x:c r="B161" s="51" t="str">
        <x:f>'07_Presupuesto'!B104</x:f>
        <x:v>M</x:v>
      </x:c>
      <x:c r="C161" s="51" t="n">
        <x:f>'07_Presupuesto'!I104</x:f>
        <x:v>609243.6974789916</x:v>
      </x:c>
      <x:c r="D161" s="57" t="n">
        <x:f>'07_Presupuesto'!J104</x:f>
        <x:v>46395</x:v>
      </x:c>
      <x:c r="E161" s="57" t="n">
        <x:f>'07_Presupuesto'!K104</x:f>
        <x:v>46406</x:v>
      </x:c>
      <x:c r="F161" s="51" t="s">
        <x:v>456</x:v>
      </x:c>
      <x:c r="G161" s="64" t="n">
        <x:f>IF($B$25&gt;=$E161,$C161,0)</x:f>
        <x:v>0</x:v>
      </x:c>
      <x:c r="H161" s="64" t="n">
        <x:f>IF($B$26&gt;=$E161,$C161,0)</x:f>
        <x:v>0</x:v>
      </x:c>
      <x:c r="I161" s="64" t="n">
        <x:f>IF($B$27&gt;=$E161,$C161,0)</x:f>
        <x:v>0</x:v>
      </x:c>
      <x:c r="J161" s="64" t="n">
        <x:f>IF($B$28&gt;=$E161,$C161,0)</x:f>
        <x:v>609243.6974789916</x:v>
      </x:c>
      <x:c r="K161" s="64" t="n">
        <x:f>IF($B$29&gt;=$E161,$C161,0)</x:f>
        <x:v>609243.6974789916</x:v>
      </x:c>
      <x:c r="L161" s="64" t="n">
        <x:f>IF($B$30&gt;=$E161,$C161,0)</x:f>
        <x:v>609243.6974789916</x:v>
      </x:c>
    </x:row>
    <x:row r="162" ht="34.04999923706055" customHeight="1">
      <x:c r="A162" s="52" t="str">
        <x:f>'07_Presupuesto'!A105</x:f>
        <x:v>C.2.3.1/b)</x:v>
      </x:c>
      <x:c r="B162" s="52" t="str">
        <x:f>'07_Presupuesto'!B105</x:f>
        <x:v>M</x:v>
      </x:c>
      <x:c r="C162" s="52" t="n">
        <x:f>'07_Presupuesto'!I105</x:f>
        <x:v>441176.4705882353</x:v>
      </x:c>
      <x:c r="D162" s="56" t="n">
        <x:f>'07_Presupuesto'!J105</x:f>
        <x:v>46395</x:v>
      </x:c>
      <x:c r="E162" s="56" t="n">
        <x:f>'07_Presupuesto'!K105</x:f>
        <x:v>46406</x:v>
      </x:c>
      <x:c r="F162" s="52" t="s">
        <x:v>456</x:v>
      </x:c>
      <x:c r="G162" s="63" t="n">
        <x:f>IF($B$25&gt;=$E162,$C162,0)</x:f>
        <x:v>0</x:v>
      </x:c>
      <x:c r="H162" s="63" t="n">
        <x:f>IF($B$26&gt;=$E162,$C162,0)</x:f>
        <x:v>0</x:v>
      </x:c>
      <x:c r="I162" s="63" t="n">
        <x:f>IF($B$27&gt;=$E162,$C162,0)</x:f>
        <x:v>0</x:v>
      </x:c>
      <x:c r="J162" s="63" t="n">
        <x:f>IF($B$28&gt;=$E162,$C162,0)</x:f>
        <x:v>441176.4705882353</x:v>
      </x:c>
      <x:c r="K162" s="63" t="n">
        <x:f>IF($B$29&gt;=$E162,$C162,0)</x:f>
        <x:v>441176.4705882353</x:v>
      </x:c>
      <x:c r="L162" s="63" t="n">
        <x:f>IF($B$30&gt;=$E162,$C162,0)</x:f>
        <x:v>441176.4705882353</x:v>
      </x:c>
    </x:row>
    <x:row r="163" ht="34.04999923706055" customHeight="1">
      <x:c r="A163" s="51" t="str">
        <x:f>'07_Presupuesto'!A106</x:f>
        <x:v>C.3.1.1</x:v>
      </x:c>
      <x:c r="B163" s="51" t="str">
        <x:f>'07_Presupuesto'!B106</x:f>
        <x:v>N</x:v>
      </x:c>
      <x:c r="C163" s="51" t="n">
        <x:f>'07_Presupuesto'!I106</x:f>
        <x:v>371575.6302521008</x:v>
      </x:c>
      <x:c r="D163" s="57" t="n">
        <x:f>'07_Presupuesto'!J106</x:f>
        <x:v>46359</x:v>
      </x:c>
      <x:c r="E163" s="57" t="n">
        <x:f>'07_Presupuesto'!K106</x:f>
        <x:v>46372</x:v>
      </x:c>
      <x:c r="F163" s="51" t="s">
        <x:v>457</x:v>
      </x:c>
      <x:c r="G163" s="64" t="n">
        <x:f t="shared" ref="G163:G173" si="32">$C163*MAX(0,MIN(1,($B$25-$D163+1)/($E163-$D163+1)))</x:f>
        <x:v>0</x:v>
      </x:c>
      <x:c r="H163" s="64" t="n">
        <x:f t="shared" ref="H163:H173" si="33">$C163*MAX(0,MIN(1,($B$26-$D163+1)/($E163-$D163+1)))</x:f>
        <x:v>212328.93157262902</x:v>
      </x:c>
      <x:c r="I163" s="64" t="n">
        <x:f t="shared" ref="I163:I173" si="34">$C163*MAX(0,MIN(1,($B$27-$D163+1)/($E163-$D163+1)))</x:f>
        <x:v>371575.6302521008</x:v>
      </x:c>
      <x:c r="J163" s="64" t="n">
        <x:f t="shared" ref="J163:J173" si="35">$C163*MAX(0,MIN(1,($B$28-$D163+1)/($E163-$D163+1)))</x:f>
        <x:v>371575.6302521008</x:v>
      </x:c>
      <x:c r="K163" s="64" t="n">
        <x:f t="shared" ref="K163:K173" si="36">$C163*MAX(0,MIN(1,($B$29-$D163+1)/($E163-$D163+1)))</x:f>
        <x:v>371575.6302521008</x:v>
      </x:c>
      <x:c r="L163" s="64" t="n">
        <x:f t="shared" ref="L163:L173" si="37">$C163*MAX(0,MIN(1,($B$30-$D163+1)/($E163-$D163+1)))</x:f>
        <x:v>371575.6302521008</x:v>
      </x:c>
    </x:row>
    <x:row r="164" ht="34.04999923706055" customHeight="1">
      <x:c r="A164" s="52" t="str">
        <x:f>'07_Presupuesto'!A107</x:f>
        <x:v>C.3.1.2</x:v>
      </x:c>
      <x:c r="B164" s="52" t="str">
        <x:f>'07_Presupuesto'!B107</x:f>
        <x:v>N</x:v>
      </x:c>
      <x:c r="C164" s="52" t="n">
        <x:f>'07_Presupuesto'!I107</x:f>
        <x:v>155987.39495798323</x:v>
      </x:c>
      <x:c r="D164" s="56" t="n">
        <x:f>'07_Presupuesto'!J107</x:f>
        <x:v>46359</x:v>
      </x:c>
      <x:c r="E164" s="56" t="n">
        <x:f>'07_Presupuesto'!K107</x:f>
        <x:v>46372</x:v>
      </x:c>
      <x:c r="F164" s="52" t="s">
        <x:v>457</x:v>
      </x:c>
      <x:c r="G164" s="63">
        <x:f t="shared" si="32"/>
        <x:v>0</x:v>
      </x:c>
      <x:c r="H164" s="63">
        <x:f t="shared" si="33"/>
        <x:v>89135.654261704694</x:v>
      </x:c>
      <x:c r="I164" s="63">
        <x:f t="shared" si="34"/>
        <x:v>155987.39495798323</x:v>
      </x:c>
      <x:c r="J164" s="63">
        <x:f t="shared" si="35"/>
        <x:v>155987.39495798323</x:v>
      </x:c>
      <x:c r="K164" s="63">
        <x:f t="shared" si="36"/>
        <x:v>155987.39495798323</x:v>
      </x:c>
      <x:c r="L164" s="63">
        <x:f t="shared" si="37"/>
        <x:v>155987.39495798323</x:v>
      </x:c>
    </x:row>
    <x:row r="165" ht="34.04999923706055" customHeight="1">
      <x:c r="A165" s="51" t="str">
        <x:f>'07_Presupuesto'!A108</x:f>
        <x:v>C.3.1.3</x:v>
      </x:c>
      <x:c r="B165" s="51" t="str">
        <x:f>'07_Presupuesto'!B108</x:f>
        <x:v>N</x:v>
      </x:c>
      <x:c r="C165" s="51" t="n">
        <x:f>'07_Presupuesto'!I108</x:f>
        <x:v>168067.2268907563</x:v>
      </x:c>
      <x:c r="D165" s="57" t="n">
        <x:f>'07_Presupuesto'!J108</x:f>
        <x:v>46359</x:v>
      </x:c>
      <x:c r="E165" s="57" t="n">
        <x:f>'07_Presupuesto'!K108</x:f>
        <x:v>46372</x:v>
      </x:c>
      <x:c r="F165" s="51" t="s">
        <x:v>457</x:v>
      </x:c>
      <x:c r="G165" s="64">
        <x:f t="shared" si="32"/>
        <x:v>0</x:v>
      </x:c>
      <x:c r="H165" s="64">
        <x:f t="shared" si="33"/>
        <x:v>96038.415366146452</x:v>
      </x:c>
      <x:c r="I165" s="64">
        <x:f t="shared" si="34"/>
        <x:v>168067.22689075631</x:v>
      </x:c>
      <x:c r="J165" s="64">
        <x:f t="shared" si="35"/>
        <x:v>168067.22689075631</x:v>
      </x:c>
      <x:c r="K165" s="64">
        <x:f t="shared" si="36"/>
        <x:v>168067.22689075631</x:v>
      </x:c>
      <x:c r="L165" s="64">
        <x:f t="shared" si="37"/>
        <x:v>168067.22689075631</x:v>
      </x:c>
    </x:row>
    <x:row r="166" ht="34.04999923706055" customHeight="1">
      <x:c r="A166" s="52" t="str">
        <x:f>'07_Presupuesto'!A109</x:f>
        <x:v>C.3.2.1/a)</x:v>
      </x:c>
      <x:c r="B166" s="52" t="str">
        <x:f>'07_Presupuesto'!B109</x:f>
        <x:v>N</x:v>
      </x:c>
      <x:c r="C166" s="52" t="n">
        <x:f>'07_Presupuesto'!I109</x:f>
        <x:v>30252.100840336134</x:v>
      </x:c>
      <x:c r="D166" s="56" t="n">
        <x:f>'07_Presupuesto'!J109</x:f>
        <x:v>46359</x:v>
      </x:c>
      <x:c r="E166" s="56" t="n">
        <x:f>'07_Presupuesto'!K109</x:f>
        <x:v>46372</x:v>
      </x:c>
      <x:c r="F166" s="52" t="s">
        <x:v>457</x:v>
      </x:c>
      <x:c r="G166" s="63">
        <x:f t="shared" si="32"/>
        <x:v>0</x:v>
      </x:c>
      <x:c r="H166" s="63">
        <x:f t="shared" si="33"/>
        <x:v>17286.91476590636</x:v>
      </x:c>
      <x:c r="I166" s="63">
        <x:f t="shared" si="34"/>
        <x:v>30252.100840336134</x:v>
      </x:c>
      <x:c r="J166" s="63">
        <x:f t="shared" si="35"/>
        <x:v>30252.100840336134</x:v>
      </x:c>
      <x:c r="K166" s="63">
        <x:f t="shared" si="36"/>
        <x:v>30252.100840336134</x:v>
      </x:c>
      <x:c r="L166" s="63">
        <x:f t="shared" si="37"/>
        <x:v>30252.100840336134</x:v>
      </x:c>
    </x:row>
    <x:row r="167" ht="34.04999923706055" customHeight="1">
      <x:c r="A167" s="51" t="str">
        <x:f>'07_Presupuesto'!A110</x:f>
        <x:v>C.3.2.1/b)</x:v>
      </x:c>
      <x:c r="B167" s="51" t="str">
        <x:f>'07_Presupuesto'!B110</x:f>
        <x:v>N</x:v>
      </x:c>
      <x:c r="C167" s="51" t="n">
        <x:f>'07_Presupuesto'!I110</x:f>
        <x:v>122899.15966386555</x:v>
      </x:c>
      <x:c r="D167" s="57" t="n">
        <x:f>'07_Presupuesto'!J110</x:f>
        <x:v>46359</x:v>
      </x:c>
      <x:c r="E167" s="57" t="n">
        <x:f>'07_Presupuesto'!K110</x:f>
        <x:v>46372</x:v>
      </x:c>
      <x:c r="F167" s="51" t="s">
        <x:v>457</x:v>
      </x:c>
      <x:c r="G167" s="64">
        <x:f t="shared" si="32"/>
        <x:v>0</x:v>
      </x:c>
      <x:c r="H167" s="64">
        <x:f t="shared" si="33"/>
        <x:v>70228.091236494598</x:v>
      </x:c>
      <x:c r="I167" s="64">
        <x:f t="shared" si="34"/>
        <x:v>122899.15966386555</x:v>
      </x:c>
      <x:c r="J167" s="64">
        <x:f t="shared" si="35"/>
        <x:v>122899.15966386555</x:v>
      </x:c>
      <x:c r="K167" s="64">
        <x:f t="shared" si="36"/>
        <x:v>122899.15966386555</x:v>
      </x:c>
      <x:c r="L167" s="64">
        <x:f t="shared" si="37"/>
        <x:v>122899.15966386555</x:v>
      </x:c>
    </x:row>
    <x:row r="168" ht="34.04999923706055" customHeight="1">
      <x:c r="A168" s="52" t="str">
        <x:f>'07_Presupuesto'!A111</x:f>
        <x:v>C.3.2.1/c)</x:v>
      </x:c>
      <x:c r="B168" s="52" t="str">
        <x:f>'07_Presupuesto'!B111</x:f>
        <x:v>N</x:v>
      </x:c>
      <x:c r="C168" s="52" t="n">
        <x:f>'07_Presupuesto'!I111</x:f>
        <x:v>166386.55462184874</x:v>
      </x:c>
      <x:c r="D168" s="56" t="n">
        <x:f>'07_Presupuesto'!J111</x:f>
        <x:v>46359</x:v>
      </x:c>
      <x:c r="E168" s="56" t="n">
        <x:f>'07_Presupuesto'!K111</x:f>
        <x:v>46372</x:v>
      </x:c>
      <x:c r="F168" s="52" t="s">
        <x:v>457</x:v>
      </x:c>
      <x:c r="G168" s="63">
        <x:f t="shared" si="32"/>
        <x:v>0</x:v>
      </x:c>
      <x:c r="H168" s="63">
        <x:f t="shared" si="33"/>
        <x:v>95078.031212484988</x:v>
      </x:c>
      <x:c r="I168" s="63">
        <x:f t="shared" si="34"/>
        <x:v>166386.55462184874</x:v>
      </x:c>
      <x:c r="J168" s="63">
        <x:f t="shared" si="35"/>
        <x:v>166386.55462184874</x:v>
      </x:c>
      <x:c r="K168" s="63">
        <x:f t="shared" si="36"/>
        <x:v>166386.55462184874</x:v>
      </x:c>
      <x:c r="L168" s="63">
        <x:f t="shared" si="37"/>
        <x:v>166386.55462184874</x:v>
      </x:c>
    </x:row>
    <x:row r="169" ht="34.04999923706055" customHeight="1">
      <x:c r="A169" s="51" t="str">
        <x:f>'07_Presupuesto'!A112</x:f>
        <x:v>C.3.2.1/d)</x:v>
      </x:c>
      <x:c r="B169" s="51" t="str">
        <x:f>'07_Presupuesto'!B112</x:f>
        <x:v>N</x:v>
      </x:c>
      <x:c r="C169" s="51" t="n">
        <x:f>'07_Presupuesto'!I112</x:f>
        <x:v>113445.37815126052</x:v>
      </x:c>
      <x:c r="D169" s="57" t="n">
        <x:f>'07_Presupuesto'!J112</x:f>
        <x:v>46359</x:v>
      </x:c>
      <x:c r="E169" s="57" t="n">
        <x:f>'07_Presupuesto'!K112</x:f>
        <x:v>46372</x:v>
      </x:c>
      <x:c r="F169" s="51" t="s">
        <x:v>457</x:v>
      </x:c>
      <x:c r="G169" s="64">
        <x:f t="shared" si="32"/>
        <x:v>0</x:v>
      </x:c>
      <x:c r="H169" s="64">
        <x:f t="shared" si="33"/>
        <x:v>64825.930372148869</x:v>
      </x:c>
      <x:c r="I169" s="64">
        <x:f t="shared" si="34"/>
        <x:v>113445.37815126052</x:v>
      </x:c>
      <x:c r="J169" s="64">
        <x:f t="shared" si="35"/>
        <x:v>113445.37815126052</x:v>
      </x:c>
      <x:c r="K169" s="64">
        <x:f t="shared" si="36"/>
        <x:v>113445.37815126052</x:v>
      </x:c>
      <x:c r="L169" s="64">
        <x:f t="shared" si="37"/>
        <x:v>113445.37815126052</x:v>
      </x:c>
    </x:row>
    <x:row r="170" ht="34.04999923706055" customHeight="1">
      <x:c r="A170" s="52" t="str">
        <x:f>'07_Presupuesto'!A113</x:f>
        <x:v>C.3.2.2/a)</x:v>
      </x:c>
      <x:c r="B170" s="52" t="str">
        <x:f>'07_Presupuesto'!B113</x:f>
        <x:v>N</x:v>
      </x:c>
      <x:c r="C170" s="52" t="n">
        <x:f>'07_Presupuesto'!I113</x:f>
        <x:v>15621.8487394958</x:v>
      </x:c>
      <x:c r="D170" s="56" t="n">
        <x:f>'07_Presupuesto'!J113</x:f>
        <x:v>46359</x:v>
      </x:c>
      <x:c r="E170" s="56" t="n">
        <x:f>'07_Presupuesto'!K113</x:f>
        <x:v>46372</x:v>
      </x:c>
      <x:c r="F170" s="52" t="s">
        <x:v>457</x:v>
      </x:c>
      <x:c r="G170" s="63">
        <x:f t="shared" si="32"/>
        <x:v>0</x:v>
      </x:c>
      <x:c r="H170" s="63">
        <x:f t="shared" si="33"/>
        <x:v>8926.7707082833131</x:v>
      </x:c>
      <x:c r="I170" s="63">
        <x:f t="shared" si="34"/>
        <x:v>15621.848739495799</x:v>
      </x:c>
      <x:c r="J170" s="63">
        <x:f t="shared" si="35"/>
        <x:v>15621.848739495799</x:v>
      </x:c>
      <x:c r="K170" s="63">
        <x:f t="shared" si="36"/>
        <x:v>15621.848739495799</x:v>
      </x:c>
      <x:c r="L170" s="63">
        <x:f t="shared" si="37"/>
        <x:v>15621.848739495799</x:v>
      </x:c>
    </x:row>
    <x:row r="171" ht="34.04999923706055" customHeight="1">
      <x:c r="A171" s="51" t="str">
        <x:f>'07_Presupuesto'!A114</x:f>
        <x:v>C.3.2.2/b)</x:v>
      </x:c>
      <x:c r="B171" s="51" t="str">
        <x:f>'07_Presupuesto'!B114</x:f>
        <x:v>N</x:v>
      </x:c>
      <x:c r="C171" s="51" t="n">
        <x:f>'07_Presupuesto'!I114</x:f>
        <x:v>82123.94957983194</x:v>
      </x:c>
      <x:c r="D171" s="57" t="n">
        <x:f>'07_Presupuesto'!J114</x:f>
        <x:v>46359</x:v>
      </x:c>
      <x:c r="E171" s="57" t="n">
        <x:f>'07_Presupuesto'!K114</x:f>
        <x:v>46372</x:v>
      </x:c>
      <x:c r="F171" s="51" t="s">
        <x:v>457</x:v>
      </x:c>
      <x:c r="G171" s="64">
        <x:f t="shared" si="32"/>
        <x:v>0</x:v>
      </x:c>
      <x:c r="H171" s="64">
        <x:f t="shared" si="33"/>
        <x:v>46927.971188475392</x:v>
      </x:c>
      <x:c r="I171" s="64">
        <x:f t="shared" si="34"/>
        <x:v>82123.94957983194</x:v>
      </x:c>
      <x:c r="J171" s="64">
        <x:f t="shared" si="35"/>
        <x:v>82123.94957983194</x:v>
      </x:c>
      <x:c r="K171" s="64">
        <x:f t="shared" si="36"/>
        <x:v>82123.94957983194</x:v>
      </x:c>
      <x:c r="L171" s="64">
        <x:f t="shared" si="37"/>
        <x:v>82123.94957983194</x:v>
      </x:c>
    </x:row>
    <x:row r="172" ht="34.04999923706055" customHeight="1">
      <x:c r="A172" s="52" t="str">
        <x:f>'07_Presupuesto'!A115</x:f>
        <x:v>C.3.2.2/c)</x:v>
      </x:c>
      <x:c r="B172" s="52" t="str">
        <x:f>'07_Presupuesto'!B115</x:f>
        <x:v>N</x:v>
      </x:c>
      <x:c r="C172" s="52" t="n">
        <x:f>'07_Presupuesto'!I115</x:f>
        <x:v>128650.2100840336</x:v>
      </x:c>
      <x:c r="D172" s="56" t="n">
        <x:f>'07_Presupuesto'!J115</x:f>
        <x:v>46359</x:v>
      </x:c>
      <x:c r="E172" s="56" t="n">
        <x:f>'07_Presupuesto'!K115</x:f>
        <x:v>46372</x:v>
      </x:c>
      <x:c r="F172" s="52" t="s">
        <x:v>457</x:v>
      </x:c>
      <x:c r="G172" s="63">
        <x:f t="shared" si="32"/>
        <x:v>0</x:v>
      </x:c>
      <x:c r="H172" s="63">
        <x:f t="shared" si="33"/>
        <x:v>73514.405762304916</x:v>
      </x:c>
      <x:c r="I172" s="63">
        <x:f t="shared" si="34"/>
        <x:v>128650.21008403361</x:v>
      </x:c>
      <x:c r="J172" s="63">
        <x:f t="shared" si="35"/>
        <x:v>128650.21008403361</x:v>
      </x:c>
      <x:c r="K172" s="63">
        <x:f t="shared" si="36"/>
        <x:v>128650.21008403361</x:v>
      </x:c>
      <x:c r="L172" s="63">
        <x:f t="shared" si="37"/>
        <x:v>128650.21008403361</x:v>
      </x:c>
    </x:row>
    <x:row r="173" ht="34.04999923706055" customHeight="1">
      <x:c r="A173" s="51" t="str">
        <x:f>'07_Presupuesto'!A116</x:f>
        <x:v>C.3.2.2/d)</x:v>
      </x:c>
      <x:c r="B173" s="51" t="str">
        <x:f>'07_Presupuesto'!B116</x:f>
        <x:v>N</x:v>
      </x:c>
      <x:c r="C173" s="51" t="n">
        <x:f>'07_Presupuesto'!I116</x:f>
        <x:v>75630.25210084034</x:v>
      </x:c>
      <x:c r="D173" s="57" t="n">
        <x:f>'07_Presupuesto'!J116</x:f>
        <x:v>46359</x:v>
      </x:c>
      <x:c r="E173" s="57" t="n">
        <x:f>'07_Presupuesto'!K116</x:f>
        <x:v>46372</x:v>
      </x:c>
      <x:c r="F173" s="51" t="s">
        <x:v>457</x:v>
      </x:c>
      <x:c r="G173" s="64">
        <x:f t="shared" si="32"/>
        <x:v>0</x:v>
      </x:c>
      <x:c r="H173" s="64">
        <x:f t="shared" si="33"/>
        <x:v>43217.286914765908</x:v>
      </x:c>
      <x:c r="I173" s="64">
        <x:f t="shared" si="34"/>
        <x:v>75630.252100840342</x:v>
      </x:c>
      <x:c r="J173" s="64">
        <x:f t="shared" si="35"/>
        <x:v>75630.252100840342</x:v>
      </x:c>
      <x:c r="K173" s="64">
        <x:f t="shared" si="36"/>
        <x:v>75630.252100840342</x:v>
      </x:c>
      <x:c r="L173" s="64">
        <x:f t="shared" si="37"/>
        <x:v>75630.252100840342</x:v>
      </x:c>
    </x:row>
    <x:row r="174" ht="34.04999923706055" customHeight="1">
      <x:c r="A174" s="52" t="str">
        <x:f>'07_Presupuesto'!A117</x:f>
        <x:v>C.3.3.1</x:v>
      </x:c>
      <x:c r="B174" s="52" t="str">
        <x:f>'07_Presupuesto'!B117</x:f>
        <x:v>N</x:v>
      </x:c>
      <x:c r="C174" s="52" t="n">
        <x:f>'07_Presupuesto'!I117</x:f>
        <x:v>672268.9075630252</x:v>
      </x:c>
      <x:c r="D174" s="56" t="n">
        <x:f>'07_Presupuesto'!J117</x:f>
        <x:v>46359</x:v>
      </x:c>
      <x:c r="E174" s="56" t="n">
        <x:f>'07_Presupuesto'!K117</x:f>
        <x:v>46372</x:v>
      </x:c>
      <x:c r="F174" s="52" t="s">
        <x:v>456</x:v>
      </x:c>
      <x:c r="G174" s="63" t="n">
        <x:f t="shared" ref="G174:G189" si="38">IF($B$25&gt;=$E174,$C174,0)</x:f>
        <x:v>0</x:v>
      </x:c>
      <x:c r="H174" s="63" t="n">
        <x:f t="shared" ref="H174:H189" si="39">IF($B$26&gt;=$E174,$C174,0)</x:f>
        <x:v>0</x:v>
      </x:c>
      <x:c r="I174" s="63" t="n">
        <x:f t="shared" ref="I174:I189" si="40">IF($B$27&gt;=$E174,$C174,0)</x:f>
        <x:v>672268.9075630252</x:v>
      </x:c>
      <x:c r="J174" s="63" t="n">
        <x:f t="shared" ref="J174:J189" si="41">IF($B$28&gt;=$E174,$C174,0)</x:f>
        <x:v>672268.9075630252</x:v>
      </x:c>
      <x:c r="K174" s="63" t="n">
        <x:f t="shared" ref="K174:K189" si="42">IF($B$29&gt;=$E174,$C174,0)</x:f>
        <x:v>672268.9075630252</x:v>
      </x:c>
      <x:c r="L174" s="63" t="n">
        <x:f t="shared" ref="L174:L189" si="43">IF($B$30&gt;=$E174,$C174,0)</x:f>
        <x:v>672268.9075630252</x:v>
      </x:c>
    </x:row>
    <x:row r="175" ht="34.04999923706055" customHeight="1">
      <x:c r="A175" s="51" t="str">
        <x:f>'07_Presupuesto'!A118</x:f>
        <x:v>C.3.4.1</x:v>
      </x:c>
      <x:c r="B175" s="51" t="str">
        <x:f>'07_Presupuesto'!B118</x:f>
        <x:v>N</x:v>
      </x:c>
      <x:c r="C175" s="51" t="n">
        <x:f>'07_Presupuesto'!I118</x:f>
        <x:v>861344.5378151261</x:v>
      </x:c>
      <x:c r="D175" s="57" t="n">
        <x:f>'07_Presupuesto'!J118</x:f>
        <x:v>46359</x:v>
      </x:c>
      <x:c r="E175" s="57" t="n">
        <x:f>'07_Presupuesto'!K118</x:f>
        <x:v>46372</x:v>
      </x:c>
      <x:c r="F175" s="51" t="s">
        <x:v>456</x:v>
      </x:c>
      <x:c r="G175" s="64">
        <x:f t="shared" si="38"/>
        <x:v>0</x:v>
      </x:c>
      <x:c r="H175" s="64">
        <x:f t="shared" si="39"/>
        <x:v>0</x:v>
      </x:c>
      <x:c r="I175" s="64">
        <x:f t="shared" si="40"/>
        <x:v>861344.53781512612</x:v>
      </x:c>
      <x:c r="J175" s="64">
        <x:f t="shared" si="41"/>
        <x:v>861344.53781512612</x:v>
      </x:c>
      <x:c r="K175" s="64">
        <x:f t="shared" si="42"/>
        <x:v>861344.53781512612</x:v>
      </x:c>
      <x:c r="L175" s="64">
        <x:f t="shared" si="43"/>
        <x:v>861344.53781512612</x:v>
      </x:c>
    </x:row>
    <x:row r="176" ht="34.04999923706055" customHeight="1">
      <x:c r="A176" s="52" t="str">
        <x:f>'07_Presupuesto'!A119</x:f>
        <x:v>C.3.4.2</x:v>
      </x:c>
      <x:c r="B176" s="52" t="str">
        <x:f>'07_Presupuesto'!B119</x:f>
        <x:v>N</x:v>
      </x:c>
      <x:c r="C176" s="52" t="n">
        <x:f>'07_Presupuesto'!I119</x:f>
        <x:v>378151.2605042017</x:v>
      </x:c>
      <x:c r="D176" s="56" t="n">
        <x:f>'07_Presupuesto'!J119</x:f>
        <x:v>46359</x:v>
      </x:c>
      <x:c r="E176" s="56" t="n">
        <x:f>'07_Presupuesto'!K119</x:f>
        <x:v>46372</x:v>
      </x:c>
      <x:c r="F176" s="52" t="s">
        <x:v>456</x:v>
      </x:c>
      <x:c r="G176" s="63">
        <x:f t="shared" si="38"/>
        <x:v>0</x:v>
      </x:c>
      <x:c r="H176" s="63">
        <x:f t="shared" si="39"/>
        <x:v>0</x:v>
      </x:c>
      <x:c r="I176" s="63">
        <x:f t="shared" si="40"/>
        <x:v>378151.26050420169</x:v>
      </x:c>
      <x:c r="J176" s="63">
        <x:f t="shared" si="41"/>
        <x:v>378151.26050420169</x:v>
      </x:c>
      <x:c r="K176" s="63">
        <x:f t="shared" si="42"/>
        <x:v>378151.26050420169</x:v>
      </x:c>
      <x:c r="L176" s="63">
        <x:f t="shared" si="43"/>
        <x:v>378151.26050420169</x:v>
      </x:c>
    </x:row>
    <x:row r="177" ht="34.04999923706055" customHeight="1">
      <x:c r="A177" s="51" t="str">
        <x:f>'07_Presupuesto'!A120</x:f>
        <x:v>C.4/a)</x:v>
      </x:c>
      <x:c r="B177" s="51" t="str">
        <x:f>'07_Presupuesto'!B120</x:f>
        <x:v>O</x:v>
      </x:c>
      <x:c r="C177" s="51" t="n">
        <x:f>'07_Presupuesto'!I120</x:f>
        <x:v>109243.6974789916</x:v>
      </x:c>
      <x:c r="D177" s="57" t="n">
        <x:f>'07_Presupuesto'!J120</x:f>
        <x:v>46407</x:v>
      </x:c>
      <x:c r="E177" s="57" t="n">
        <x:f>'07_Presupuesto'!K120</x:f>
        <x:v>46414</x:v>
      </x:c>
      <x:c r="F177" s="51" t="s">
        <x:v>456</x:v>
      </x:c>
      <x:c r="G177" s="64">
        <x:f t="shared" si="38"/>
        <x:v>0</x:v>
      </x:c>
      <x:c r="H177" s="64">
        <x:f t="shared" si="39"/>
        <x:v>0</x:v>
      </x:c>
      <x:c r="I177" s="64">
        <x:f t="shared" si="40"/>
        <x:v>0</x:v>
      </x:c>
      <x:c r="J177" s="64">
        <x:f t="shared" si="41"/>
        <x:v>109243.6974789916</x:v>
      </x:c>
      <x:c r="K177" s="64">
        <x:f t="shared" si="42"/>
        <x:v>109243.6974789916</x:v>
      </x:c>
      <x:c r="L177" s="64">
        <x:f t="shared" si="43"/>
        <x:v>109243.6974789916</x:v>
      </x:c>
    </x:row>
    <x:row r="178" ht="34.04999923706055" customHeight="1">
      <x:c r="A178" s="52" t="str">
        <x:f>'07_Presupuesto'!A121</x:f>
        <x:v>C.4/b).1</x:v>
      </x:c>
      <x:c r="B178" s="52" t="str">
        <x:f>'07_Presupuesto'!B121</x:f>
        <x:v>O</x:v>
      </x:c>
      <x:c r="C178" s="52" t="n">
        <x:f>'07_Presupuesto'!I121</x:f>
        <x:v>131302.52100840336</x:v>
      </x:c>
      <x:c r="D178" s="56" t="n">
        <x:f>'07_Presupuesto'!J121</x:f>
        <x:v>46407</x:v>
      </x:c>
      <x:c r="E178" s="56" t="n">
        <x:f>'07_Presupuesto'!K121</x:f>
        <x:v>46414</x:v>
      </x:c>
      <x:c r="F178" s="52" t="s">
        <x:v>456</x:v>
      </x:c>
      <x:c r="G178" s="63">
        <x:f t="shared" si="38"/>
        <x:v>0</x:v>
      </x:c>
      <x:c r="H178" s="63">
        <x:f t="shared" si="39"/>
        <x:v>0</x:v>
      </x:c>
      <x:c r="I178" s="63">
        <x:f t="shared" si="40"/>
        <x:v>0</x:v>
      </x:c>
      <x:c r="J178" s="63">
        <x:f t="shared" si="41"/>
        <x:v>131302.52100840336</x:v>
      </x:c>
      <x:c r="K178" s="63">
        <x:f t="shared" si="42"/>
        <x:v>131302.52100840336</x:v>
      </x:c>
      <x:c r="L178" s="63">
        <x:f t="shared" si="43"/>
        <x:v>131302.52100840336</x:v>
      </x:c>
    </x:row>
    <x:row r="179" ht="34.04999923706055" customHeight="1">
      <x:c r="A179" s="51" t="str">
        <x:f>'07_Presupuesto'!A122</x:f>
        <x:v>C.4/b).2</x:v>
      </x:c>
      <x:c r="B179" s="51" t="str">
        <x:f>'07_Presupuesto'!B122</x:f>
        <x:v>O</x:v>
      </x:c>
      <x:c r="C179" s="51" t="n">
        <x:f>'07_Presupuesto'!I122</x:f>
        <x:v>141806.72268907563</x:v>
      </x:c>
      <x:c r="D179" s="57" t="n">
        <x:f>'07_Presupuesto'!J122</x:f>
        <x:v>46407</x:v>
      </x:c>
      <x:c r="E179" s="57" t="n">
        <x:f>'07_Presupuesto'!K122</x:f>
        <x:v>46414</x:v>
      </x:c>
      <x:c r="F179" s="51" t="s">
        <x:v>456</x:v>
      </x:c>
      <x:c r="G179" s="64">
        <x:f t="shared" si="38"/>
        <x:v>0</x:v>
      </x:c>
      <x:c r="H179" s="64">
        <x:f t="shared" si="39"/>
        <x:v>0</x:v>
      </x:c>
      <x:c r="I179" s="64">
        <x:f t="shared" si="40"/>
        <x:v>0</x:v>
      </x:c>
      <x:c r="J179" s="64">
        <x:f t="shared" si="41"/>
        <x:v>141806.72268907563</x:v>
      </x:c>
      <x:c r="K179" s="64">
        <x:f t="shared" si="42"/>
        <x:v>141806.72268907563</x:v>
      </x:c>
      <x:c r="L179" s="64">
        <x:f t="shared" si="43"/>
        <x:v>141806.72268907563</x:v>
      </x:c>
    </x:row>
    <x:row r="180" ht="34.04999923706055" customHeight="1">
      <x:c r="A180" s="52" t="str">
        <x:f>'07_Presupuesto'!A123</x:f>
        <x:v>C.4/c)</x:v>
      </x:c>
      <x:c r="B180" s="52" t="str">
        <x:f>'07_Presupuesto'!B123</x:f>
        <x:v>O</x:v>
      </x:c>
      <x:c r="C180" s="52" t="n">
        <x:f>'07_Presupuesto'!I123</x:f>
        <x:v>28361.344537815126</x:v>
      </x:c>
      <x:c r="D180" s="56" t="n">
        <x:f>'07_Presupuesto'!J123</x:f>
        <x:v>46407</x:v>
      </x:c>
      <x:c r="E180" s="56" t="n">
        <x:f>'07_Presupuesto'!K123</x:f>
        <x:v>46414</x:v>
      </x:c>
      <x:c r="F180" s="52" t="s">
        <x:v>456</x:v>
      </x:c>
      <x:c r="G180" s="63">
        <x:f t="shared" si="38"/>
        <x:v>0</x:v>
      </x:c>
      <x:c r="H180" s="63">
        <x:f t="shared" si="39"/>
        <x:v>0</x:v>
      </x:c>
      <x:c r="I180" s="63">
        <x:f t="shared" si="40"/>
        <x:v>0</x:v>
      </x:c>
      <x:c r="J180" s="63">
        <x:f t="shared" si="41"/>
        <x:v>28361.344537815126</x:v>
      </x:c>
      <x:c r="K180" s="63">
        <x:f t="shared" si="42"/>
        <x:v>28361.344537815126</x:v>
      </x:c>
      <x:c r="L180" s="63">
        <x:f t="shared" si="43"/>
        <x:v>28361.344537815126</x:v>
      </x:c>
    </x:row>
    <x:row r="181" ht="34.04999923706055" customHeight="1">
      <x:c r="A181" s="51" t="str">
        <x:f>'07_Presupuesto'!A124</x:f>
        <x:v>C.4/d)</x:v>
      </x:c>
      <x:c r="B181" s="51" t="str">
        <x:f>'07_Presupuesto'!B124</x:f>
        <x:v>O</x:v>
      </x:c>
      <x:c r="C181" s="51" t="n">
        <x:f>'07_Presupuesto'!I124</x:f>
        <x:v>34663.86554621849</x:v>
      </x:c>
      <x:c r="D181" s="57" t="n">
        <x:f>'07_Presupuesto'!J124</x:f>
        <x:v>46407</x:v>
      </x:c>
      <x:c r="E181" s="57" t="n">
        <x:f>'07_Presupuesto'!K124</x:f>
        <x:v>46414</x:v>
      </x:c>
      <x:c r="F181" s="51" t="s">
        <x:v>456</x:v>
      </x:c>
      <x:c r="G181" s="64">
        <x:f t="shared" si="38"/>
        <x:v>0</x:v>
      </x:c>
      <x:c r="H181" s="64">
        <x:f t="shared" si="39"/>
        <x:v>0</x:v>
      </x:c>
      <x:c r="I181" s="64">
        <x:f t="shared" si="40"/>
        <x:v>0</x:v>
      </x:c>
      <x:c r="J181" s="64">
        <x:f t="shared" si="41"/>
        <x:v>34663.865546218491</x:v>
      </x:c>
      <x:c r="K181" s="64">
        <x:f t="shared" si="42"/>
        <x:v>34663.865546218491</x:v>
      </x:c>
      <x:c r="L181" s="64">
        <x:f t="shared" si="43"/>
        <x:v>34663.865546218491</x:v>
      </x:c>
    </x:row>
    <x:row r="182" ht="34.04999923706055" customHeight="1">
      <x:c r="A182" s="52" t="str">
        <x:f>'07_Presupuesto'!A125</x:f>
        <x:v>C.4/e)</x:v>
      </x:c>
      <x:c r="B182" s="52" t="str">
        <x:f>'07_Presupuesto'!B125</x:f>
        <x:v>O</x:v>
      </x:c>
      <x:c r="C182" s="52" t="n">
        <x:f>'07_Presupuesto'!I125</x:f>
        <x:v>205882.35294117648</x:v>
      </x:c>
      <x:c r="D182" s="56" t="n">
        <x:f>'07_Presupuesto'!J125</x:f>
        <x:v>46407</x:v>
      </x:c>
      <x:c r="E182" s="56" t="n">
        <x:f>'07_Presupuesto'!K125</x:f>
        <x:v>46414</x:v>
      </x:c>
      <x:c r="F182" s="52" t="s">
        <x:v>456</x:v>
      </x:c>
      <x:c r="G182" s="63">
        <x:f t="shared" si="38"/>
        <x:v>0</x:v>
      </x:c>
      <x:c r="H182" s="63">
        <x:f t="shared" si="39"/>
        <x:v>0</x:v>
      </x:c>
      <x:c r="I182" s="63">
        <x:f t="shared" si="40"/>
        <x:v>0</x:v>
      </x:c>
      <x:c r="J182" s="63">
        <x:f t="shared" si="41"/>
        <x:v>205882.35294117648</x:v>
      </x:c>
      <x:c r="K182" s="63">
        <x:f t="shared" si="42"/>
        <x:v>205882.35294117648</x:v>
      </x:c>
      <x:c r="L182" s="63">
        <x:f t="shared" si="43"/>
        <x:v>205882.35294117648</x:v>
      </x:c>
    </x:row>
    <x:row r="183" ht="34.04999923706055" customHeight="1">
      <x:c r="A183" s="51" t="str">
        <x:f>'07_Presupuesto'!A126</x:f>
        <x:v>C.4/f)</x:v>
      </x:c>
      <x:c r="B183" s="51" t="str">
        <x:f>'07_Presupuesto'!B126</x:f>
        <x:v>O</x:v>
      </x:c>
      <x:c r="C183" s="51" t="n">
        <x:f>'07_Presupuesto'!I126</x:f>
        <x:v>152310.9243697479</x:v>
      </x:c>
      <x:c r="D183" s="57" t="n">
        <x:f>'07_Presupuesto'!J126</x:f>
        <x:v>46407</x:v>
      </x:c>
      <x:c r="E183" s="57" t="n">
        <x:f>'07_Presupuesto'!K126</x:f>
        <x:v>46414</x:v>
      </x:c>
      <x:c r="F183" s="51" t="s">
        <x:v>456</x:v>
      </x:c>
      <x:c r="G183" s="64">
        <x:f t="shared" si="38"/>
        <x:v>0</x:v>
      </x:c>
      <x:c r="H183" s="64">
        <x:f t="shared" si="39"/>
        <x:v>0</x:v>
      </x:c>
      <x:c r="I183" s="64">
        <x:f t="shared" si="40"/>
        <x:v>0</x:v>
      </x:c>
      <x:c r="J183" s="64">
        <x:f t="shared" si="41"/>
        <x:v>152310.9243697479</x:v>
      </x:c>
      <x:c r="K183" s="64">
        <x:f t="shared" si="42"/>
        <x:v>152310.9243697479</x:v>
      </x:c>
      <x:c r="L183" s="64">
        <x:f t="shared" si="43"/>
        <x:v>152310.9243697479</x:v>
      </x:c>
    </x:row>
    <x:row r="184" ht="34.04999923706055" customHeight="1">
      <x:c r="A184" s="52" t="str">
        <x:f>'07_Presupuesto'!A127</x:f>
        <x:v>C.4/g)</x:v>
      </x:c>
      <x:c r="B184" s="52" t="str">
        <x:f>'07_Presupuesto'!B127</x:f>
        <x:v>O</x:v>
      </x:c>
      <x:c r="C184" s="52" t="n">
        <x:f>'07_Presupuesto'!I127</x:f>
        <x:v>299369.7478991597</x:v>
      </x:c>
      <x:c r="D184" s="56" t="n">
        <x:f>'07_Presupuesto'!J127</x:f>
        <x:v>46407</x:v>
      </x:c>
      <x:c r="E184" s="56" t="n">
        <x:f>'07_Presupuesto'!K127</x:f>
        <x:v>46414</x:v>
      </x:c>
      <x:c r="F184" s="52" t="s">
        <x:v>456</x:v>
      </x:c>
      <x:c r="G184" s="63">
        <x:f t="shared" si="38"/>
        <x:v>0</x:v>
      </x:c>
      <x:c r="H184" s="63">
        <x:f t="shared" si="39"/>
        <x:v>0</x:v>
      </x:c>
      <x:c r="I184" s="63">
        <x:f t="shared" si="40"/>
        <x:v>0</x:v>
      </x:c>
      <x:c r="J184" s="63">
        <x:f t="shared" si="41"/>
        <x:v>299369.74789915967</x:v>
      </x:c>
      <x:c r="K184" s="63">
        <x:f t="shared" si="42"/>
        <x:v>299369.74789915967</x:v>
      </x:c>
      <x:c r="L184" s="63">
        <x:f t="shared" si="43"/>
        <x:v>299369.74789915967</x:v>
      </x:c>
    </x:row>
    <x:row r="185" ht="34.04999923706055" customHeight="1">
      <x:c r="A185" s="51" t="str">
        <x:f>'07_Presupuesto'!A128</x:f>
        <x:v>C.4/h)</x:v>
      </x:c>
      <x:c r="B185" s="51" t="str">
        <x:f>'07_Presupuesto'!B128</x:f>
        <x:v>O</x:v>
      </x:c>
      <x:c r="C185" s="51" t="n">
        <x:f>'07_Presupuesto'!I128</x:f>
        <x:v>88235.29411764706</x:v>
      </x:c>
      <x:c r="D185" s="57" t="n">
        <x:f>'07_Presupuesto'!J128</x:f>
        <x:v>46407</x:v>
      </x:c>
      <x:c r="E185" s="57" t="n">
        <x:f>'07_Presupuesto'!K128</x:f>
        <x:v>46414</x:v>
      </x:c>
      <x:c r="F185" s="51" t="s">
        <x:v>456</x:v>
      </x:c>
      <x:c r="G185" s="64">
        <x:f t="shared" si="38"/>
        <x:v>0</x:v>
      </x:c>
      <x:c r="H185" s="64">
        <x:f t="shared" si="39"/>
        <x:v>0</x:v>
      </x:c>
      <x:c r="I185" s="64">
        <x:f t="shared" si="40"/>
        <x:v>0</x:v>
      </x:c>
      <x:c r="J185" s="64">
        <x:f t="shared" si="41"/>
        <x:v>88235.294117647063</x:v>
      </x:c>
      <x:c r="K185" s="64">
        <x:f t="shared" si="42"/>
        <x:v>88235.294117647063</x:v>
      </x:c>
      <x:c r="L185" s="64">
        <x:f t="shared" si="43"/>
        <x:v>88235.294117647063</x:v>
      </x:c>
    </x:row>
    <x:row r="186" ht="34.04999923706055" customHeight="1">
      <x:c r="A186" s="52" t="str">
        <x:f>'07_Presupuesto'!A129</x:f>
        <x:v>C.4/i)</x:v>
      </x:c>
      <x:c r="B186" s="52" t="str">
        <x:f>'07_Presupuesto'!B129</x:f>
        <x:v>O</x:v>
      </x:c>
      <x:c r="C186" s="52" t="n">
        <x:f>'07_Presupuesto'!I129</x:f>
        <x:v>128676.4705882353</x:v>
      </x:c>
      <x:c r="D186" s="56" t="n">
        <x:f>'07_Presupuesto'!J129</x:f>
        <x:v>46407</x:v>
      </x:c>
      <x:c r="E186" s="56" t="n">
        <x:f>'07_Presupuesto'!K129</x:f>
        <x:v>46414</x:v>
      </x:c>
      <x:c r="F186" s="52" t="s">
        <x:v>456</x:v>
      </x:c>
      <x:c r="G186" s="63">
        <x:f t="shared" si="38"/>
        <x:v>0</x:v>
      </x:c>
      <x:c r="H186" s="63">
        <x:f t="shared" si="39"/>
        <x:v>0</x:v>
      </x:c>
      <x:c r="I186" s="63">
        <x:f t="shared" si="40"/>
        <x:v>0</x:v>
      </x:c>
      <x:c r="J186" s="63">
        <x:f t="shared" si="41"/>
        <x:v>128676.4705882353</x:v>
      </x:c>
      <x:c r="K186" s="63">
        <x:f t="shared" si="42"/>
        <x:v>128676.4705882353</x:v>
      </x:c>
      <x:c r="L186" s="63">
        <x:f t="shared" si="43"/>
        <x:v>128676.4705882353</x:v>
      </x:c>
    </x:row>
    <x:row r="187" ht="34.04999923706055" customHeight="1">
      <x:c r="A187" s="51" t="str">
        <x:f>'07_Presupuesto'!A130</x:f>
        <x:v>C.4/j)</x:v>
      </x:c>
      <x:c r="B187" s="51" t="str">
        <x:f>'07_Presupuesto'!B130</x:f>
        <x:v>O</x:v>
      </x:c>
      <x:c r="C187" s="51" t="n">
        <x:f>'07_Presupuesto'!I130</x:f>
        <x:v>58298.31932773109</x:v>
      </x:c>
      <x:c r="D187" s="57" t="n">
        <x:f>'07_Presupuesto'!J130</x:f>
        <x:v>46407</x:v>
      </x:c>
      <x:c r="E187" s="57" t="n">
        <x:f>'07_Presupuesto'!K130</x:f>
        <x:v>46414</x:v>
      </x:c>
      <x:c r="F187" s="51" t="s">
        <x:v>456</x:v>
      </x:c>
      <x:c r="G187" s="64">
        <x:f t="shared" si="38"/>
        <x:v>0</x:v>
      </x:c>
      <x:c r="H187" s="64">
        <x:f t="shared" si="39"/>
        <x:v>0</x:v>
      </x:c>
      <x:c r="I187" s="64">
        <x:f t="shared" si="40"/>
        <x:v>0</x:v>
      </x:c>
      <x:c r="J187" s="64">
        <x:f t="shared" si="41"/>
        <x:v>58298.319327731093</x:v>
      </x:c>
      <x:c r="K187" s="64">
        <x:f t="shared" si="42"/>
        <x:v>58298.319327731093</x:v>
      </x:c>
      <x:c r="L187" s="64">
        <x:f t="shared" si="43"/>
        <x:v>58298.319327731093</x:v>
      </x:c>
    </x:row>
    <x:row r="188" ht="34.04999923706055" customHeight="1">
      <x:c r="A188" s="52" t="str">
        <x:f>'07_Presupuesto'!A131</x:f>
        <x:v>C.4/k)</x:v>
      </x:c>
      <x:c r="B188" s="52" t="str">
        <x:f>'07_Presupuesto'!B131</x:f>
        <x:v>O</x:v>
      </x:c>
      <x:c r="C188" s="52" t="n">
        <x:f>'07_Presupuesto'!I131</x:f>
        <x:v>299369.7478991597</x:v>
      </x:c>
      <x:c r="D188" s="56" t="n">
        <x:f>'07_Presupuesto'!J131</x:f>
        <x:v>46407</x:v>
      </x:c>
      <x:c r="E188" s="56" t="n">
        <x:f>'07_Presupuesto'!K131</x:f>
        <x:v>46414</x:v>
      </x:c>
      <x:c r="F188" s="52" t="s">
        <x:v>456</x:v>
      </x:c>
      <x:c r="G188" s="63">
        <x:f t="shared" si="38"/>
        <x:v>0</x:v>
      </x:c>
      <x:c r="H188" s="63">
        <x:f t="shared" si="39"/>
        <x:v>0</x:v>
      </x:c>
      <x:c r="I188" s="63">
        <x:f t="shared" si="40"/>
        <x:v>0</x:v>
      </x:c>
      <x:c r="J188" s="63">
        <x:f t="shared" si="41"/>
        <x:v>299369.74789915967</x:v>
      </x:c>
      <x:c r="K188" s="63">
        <x:f t="shared" si="42"/>
        <x:v>299369.74789915967</x:v>
      </x:c>
      <x:c r="L188" s="63">
        <x:f t="shared" si="43"/>
        <x:v>299369.74789915967</x:v>
      </x:c>
    </x:row>
    <x:row r="189" ht="34.04999923706055" customHeight="1">
      <x:c r="A189" s="51" t="str">
        <x:f>'07_Presupuesto'!A132</x:f>
        <x:v>C.4/l)</x:v>
      </x:c>
      <x:c r="B189" s="51" t="str">
        <x:f>'07_Presupuesto'!B132</x:f>
        <x:v>O</x:v>
      </x:c>
      <x:c r="C189" s="51" t="n">
        <x:f>'07_Presupuesto'!I132</x:f>
        <x:v>50420.1680672269</x:v>
      </x:c>
      <x:c r="D189" s="57" t="n">
        <x:f>'07_Presupuesto'!J132</x:f>
        <x:v>46407</x:v>
      </x:c>
      <x:c r="E189" s="57" t="n">
        <x:f>'07_Presupuesto'!K132</x:f>
        <x:v>46414</x:v>
      </x:c>
      <x:c r="F189" s="51" t="s">
        <x:v>456</x:v>
      </x:c>
      <x:c r="G189" s="64">
        <x:f t="shared" si="38"/>
        <x:v>0</x:v>
      </x:c>
      <x:c r="H189" s="64">
        <x:f t="shared" si="39"/>
        <x:v>0</x:v>
      </x:c>
      <x:c r="I189" s="64">
        <x:f t="shared" si="40"/>
        <x:v>0</x:v>
      </x:c>
      <x:c r="J189" s="64">
        <x:f t="shared" si="41"/>
        <x:v>50420.168067226899</x:v>
      </x:c>
      <x:c r="K189" s="64">
        <x:f t="shared" si="42"/>
        <x:v>50420.168067226899</x:v>
      </x:c>
      <x:c r="L189" s="64">
        <x:f t="shared" si="43"/>
        <x:v>50420.168067226899</x:v>
      </x:c>
    </x:row>
    <x:row r="190" ht="34.04999923706055" customHeight="1">
      <x:c r="A190" s="52" t="str">
        <x:f>'07_Presupuesto'!A133</x:f>
        <x:v>D.1</x:v>
      </x:c>
      <x:c r="B190" s="52" t="str">
        <x:f>'07_Presupuesto'!B133</x:f>
        <x:v>U</x:v>
      </x:c>
      <x:c r="C190" s="52" t="n">
        <x:f>'07_Presupuesto'!I133</x:f>
        <x:v>6000000</x:v>
      </x:c>
      <x:c r="D190" s="56" t="n">
        <x:f>'07_Presupuesto'!J133</x:f>
        <x:v>46409</x:v>
      </x:c>
      <x:c r="E190" s="56" t="n">
        <x:f>'07_Presupuesto'!K133</x:f>
        <x:v>46424</x:v>
      </x:c>
      <x:c r="F190" s="52" t="s">
        <x:v>457</x:v>
      </x:c>
      <x:c r="G190" s="63" t="n">
        <x:f>$C190*MAX(0,MIN(1,($B$25-$D190+1)/($E190-$D190+1)))</x:f>
        <x:v>0</x:v>
      </x:c>
      <x:c r="H190" s="63" t="n">
        <x:f>$C190*MAX(0,MIN(1,($B$26-$D190+1)/($E190-$D190+1)))</x:f>
        <x:v>0</x:v>
      </x:c>
      <x:c r="I190" s="63" t="n">
        <x:f>$C190*MAX(0,MIN(1,($B$27-$D190+1)/($E190-$D190+1)))</x:f>
        <x:v>0</x:v>
      </x:c>
      <x:c r="J190" s="63" t="n">
        <x:f>$C190*MAX(0,MIN(1,($B$28-$D190+1)/($E190-$D190+1)))</x:f>
        <x:v>6000000</x:v>
      </x:c>
      <x:c r="K190" s="63" t="n">
        <x:f>$C190*MAX(0,MIN(1,($B$29-$D190+1)/($E190-$D190+1)))</x:f>
        <x:v>6000000</x:v>
      </x:c>
      <x:c r="L190" s="63" t="n">
        <x:f>$C190*MAX(0,MIN(1,($B$30-$D190+1)/($E190-$D190+1)))</x:f>
        <x:v>6000000</x:v>
      </x:c>
    </x:row>
    <x:row r="191" ht="34.04999923706055" customHeight="1">
      <x:c r="A191" s="51" t="str">
        <x:f>'07_Presupuesto'!A134</x:f>
        <x:v>D.2</x:v>
      </x:c>
      <x:c r="B191" s="51" t="str">
        <x:f>'07_Presupuesto'!B134</x:f>
        <x:v>U</x:v>
      </x:c>
      <x:c r="C191" s="51" t="n">
        <x:f>'07_Presupuesto'!I134</x:f>
        <x:v>819327.731092437</x:v>
      </x:c>
      <x:c r="D191" s="57" t="n">
        <x:f>'07_Presupuesto'!J134</x:f>
        <x:v>46409</x:v>
      </x:c>
      <x:c r="E191" s="57" t="n">
        <x:f>'07_Presupuesto'!K134</x:f>
        <x:v>46424</x:v>
      </x:c>
      <x:c r="F191" s="51" t="s">
        <x:v>456</x:v>
      </x:c>
      <x:c r="G191" s="64" t="n">
        <x:f>IF($B$25&gt;=$E191,$C191,0)</x:f>
        <x:v>0</x:v>
      </x:c>
      <x:c r="H191" s="64" t="n">
        <x:f>IF($B$26&gt;=$E191,$C191,0)</x:f>
        <x:v>0</x:v>
      </x:c>
      <x:c r="I191" s="64" t="n">
        <x:f>IF($B$27&gt;=$E191,$C191,0)</x:f>
        <x:v>0</x:v>
      </x:c>
      <x:c r="J191" s="64" t="n">
        <x:f>IF($B$28&gt;=$E191,$C191,0)</x:f>
        <x:v>819327.731092437</x:v>
      </x:c>
      <x:c r="K191" s="64" t="n">
        <x:f>IF($B$29&gt;=$E191,$C191,0)</x:f>
        <x:v>819327.731092437</x:v>
      </x:c>
      <x:c r="L191" s="64" t="n">
        <x:f>IF($B$30&gt;=$E191,$C191,0)</x:f>
        <x:v>819327.731092437</x:v>
      </x:c>
    </x:row>
    <x:row r="192" ht="34.04999923706055" customHeight="1">
      <x:c r="A192" s="52" t="str">
        <x:f>'07_Presupuesto'!A135</x:f>
        <x:v>D.3</x:v>
      </x:c>
      <x:c r="B192" s="52" t="str">
        <x:f>'07_Presupuesto'!B135</x:f>
        <x:v>U</x:v>
      </x:c>
      <x:c r="C192" s="52" t="n">
        <x:f>'07_Presupuesto'!I135</x:f>
        <x:v>1676470.5882352942</x:v>
      </x:c>
      <x:c r="D192" s="56" t="n">
        <x:f>'07_Presupuesto'!J135</x:f>
        <x:v>46409</x:v>
      </x:c>
      <x:c r="E192" s="56" t="n">
        <x:f>'07_Presupuesto'!K135</x:f>
        <x:v>46424</x:v>
      </x:c>
      <x:c r="F192" s="52" t="s">
        <x:v>457</x:v>
      </x:c>
      <x:c r="G192" s="63" t="n">
        <x:f>$C192*MAX(0,MIN(1,($B$25-$D192+1)/($E192-$D192+1)))</x:f>
        <x:v>0</x:v>
      </x:c>
      <x:c r="H192" s="63" t="n">
        <x:f>$C192*MAX(0,MIN(1,($B$26-$D192+1)/($E192-$D192+1)))</x:f>
        <x:v>0</x:v>
      </x:c>
      <x:c r="I192" s="63" t="n">
        <x:f>$C192*MAX(0,MIN(1,($B$27-$D192+1)/($E192-$D192+1)))</x:f>
        <x:v>0</x:v>
      </x:c>
      <x:c r="J192" s="63" t="n">
        <x:f>$C192*MAX(0,MIN(1,($B$28-$D192+1)/($E192-$D192+1)))</x:f>
        <x:v>1676470.5882352942</x:v>
      </x:c>
      <x:c r="K192" s="63" t="n">
        <x:f>$C192*MAX(0,MIN(1,($B$29-$D192+1)/($E192-$D192+1)))</x:f>
        <x:v>1676470.5882352942</x:v>
      </x:c>
      <x:c r="L192" s="63" t="n">
        <x:f>$C192*MAX(0,MIN(1,($B$30-$D192+1)/($E192-$D192+1)))</x:f>
        <x:v>1676470.5882352942</x:v>
      </x:c>
    </x:row>
    <x:row r="193" ht="34.04999923706055" customHeight="1">
      <x:c r="A193" s="51" t="str">
        <x:f>'07_Presupuesto'!A136</x:f>
        <x:v>D.4</x:v>
      </x:c>
      <x:c r="B193" s="51" t="str">
        <x:f>'07_Presupuesto'!B136</x:f>
        <x:v>S</x:v>
      </x:c>
      <x:c r="C193" s="51" t="n">
        <x:f>'07_Presupuesto'!I136</x:f>
        <x:v>907563.0252100842</x:v>
      </x:c>
      <x:c r="D193" s="57" t="n">
        <x:f>'07_Presupuesto'!J136</x:f>
        <x:v>46439</x:v>
      </x:c>
      <x:c r="E193" s="57" t="n">
        <x:f>'07_Presupuesto'!K136</x:f>
        <x:v>46448</x:v>
      </x:c>
      <x:c r="F193" s="51" t="s">
        <x:v>457</x:v>
      </x:c>
      <x:c r="G193" s="64" t="n">
        <x:f>$C193*MAX(0,MIN(1,($B$25-$D193+1)/($E193-$D193+1)))</x:f>
        <x:v>0</x:v>
      </x:c>
      <x:c r="H193" s="64" t="n">
        <x:f>$C193*MAX(0,MIN(1,($B$26-$D193+1)/($E193-$D193+1)))</x:f>
        <x:v>0</x:v>
      </x:c>
      <x:c r="I193" s="64" t="n">
        <x:f>$C193*MAX(0,MIN(1,($B$27-$D193+1)/($E193-$D193+1)))</x:f>
        <x:v>0</x:v>
      </x:c>
      <x:c r="J193" s="64" t="n">
        <x:f>$C193*MAX(0,MIN(1,($B$28-$D193+1)/($E193-$D193+1)))</x:f>
        <x:v>0</x:v>
      </x:c>
      <x:c r="K193" s="64" t="n">
        <x:f>$C193*MAX(0,MIN(1,($B$29-$D193+1)/($E193-$D193+1)))</x:f>
        <x:v>907563.0252100842</x:v>
      </x:c>
      <x:c r="L193" s="64" t="n">
        <x:f>$C193*MAX(0,MIN(1,($B$30-$D193+1)/($E193-$D193+1)))</x:f>
        <x:v>907563.0252100842</x:v>
      </x:c>
    </x:row>
    <x:row r="194" ht="34.04999923706055" customHeight="1">
      <x:c r="A194" s="52" t="str">
        <x:f>'07_Presupuesto'!A137</x:f>
        <x:v>E.1</x:v>
      </x:c>
      <x:c r="B194" s="52" t="str">
        <x:f>'07_Presupuesto'!B137</x:f>
        <x:v>U</x:v>
      </x:c>
      <x:c r="C194" s="52" t="n">
        <x:f>'07_Presupuesto'!I137</x:f>
        <x:v>1764705.8823529412</x:v>
      </x:c>
      <x:c r="D194" s="56" t="n">
        <x:f>'07_Presupuesto'!J137</x:f>
        <x:v>46409</x:v>
      </x:c>
      <x:c r="E194" s="56" t="n">
        <x:f>'07_Presupuesto'!K137</x:f>
        <x:v>46424</x:v>
      </x:c>
      <x:c r="F194" s="52" t="s">
        <x:v>456</x:v>
      </x:c>
      <x:c r="G194" s="63" t="n">
        <x:f>IF($B$25&gt;=$E194,$C194,0)</x:f>
        <x:v>0</x:v>
      </x:c>
      <x:c r="H194" s="63" t="n">
        <x:f>IF($B$26&gt;=$E194,$C194,0)</x:f>
        <x:v>0</x:v>
      </x:c>
      <x:c r="I194" s="63" t="n">
        <x:f>IF($B$27&gt;=$E194,$C194,0)</x:f>
        <x:v>0</x:v>
      </x:c>
      <x:c r="J194" s="63" t="n">
        <x:f>IF($B$28&gt;=$E194,$C194,0)</x:f>
        <x:v>1764705.8823529412</x:v>
      </x:c>
      <x:c r="K194" s="63" t="n">
        <x:f>IF($B$29&gt;=$E194,$C194,0)</x:f>
        <x:v>1764705.8823529412</x:v>
      </x:c>
      <x:c r="L194" s="63" t="n">
        <x:f>IF($B$30&gt;=$E194,$C194,0)</x:f>
        <x:v>1764705.8823529412</x:v>
      </x:c>
    </x:row>
    <x:row r="195" ht="34.04999923706055" customHeight="1">
      <x:c r="A195" s="51" t="str">
        <x:f>'07_Presupuesto'!A138</x:f>
        <x:v>F.1</x:v>
      </x:c>
      <x:c r="B195" s="51" t="str">
        <x:f>'07_Presupuesto'!B138</x:f>
        <x:v>S</x:v>
      </x:c>
      <x:c r="C195" s="51" t="n">
        <x:f>'07_Presupuesto'!I138</x:f>
        <x:v>860294.1176470589</x:v>
      </x:c>
      <x:c r="D195" s="57" t="n">
        <x:f>'07_Presupuesto'!J138</x:f>
        <x:v>46439</x:v>
      </x:c>
      <x:c r="E195" s="57" t="n">
        <x:f>'07_Presupuesto'!K138</x:f>
        <x:v>46448</x:v>
      </x:c>
      <x:c r="F195" s="51" t="s">
        <x:v>457</x:v>
      </x:c>
      <x:c r="G195" s="64" t="n">
        <x:f>$C195*MAX(0,MIN(1,($B$25-$D195+1)/($E195-$D195+1)))</x:f>
        <x:v>0</x:v>
      </x:c>
      <x:c r="H195" s="64" t="n">
        <x:f>$C195*MAX(0,MIN(1,($B$26-$D195+1)/($E195-$D195+1)))</x:f>
        <x:v>0</x:v>
      </x:c>
      <x:c r="I195" s="64" t="n">
        <x:f>$C195*MAX(0,MIN(1,($B$27-$D195+1)/($E195-$D195+1)))</x:f>
        <x:v>0</x:v>
      </x:c>
      <x:c r="J195" s="64" t="n">
        <x:f>$C195*MAX(0,MIN(1,($B$28-$D195+1)/($E195-$D195+1)))</x:f>
        <x:v>0</x:v>
      </x:c>
      <x:c r="K195" s="64" t="n">
        <x:f>$C195*MAX(0,MIN(1,($B$29-$D195+1)/($E195-$D195+1)))</x:f>
        <x:v>860294.1176470589</x:v>
      </x:c>
      <x:c r="L195" s="64" t="n">
        <x:f>$C195*MAX(0,MIN(1,($B$30-$D195+1)/($E195-$D195+1)))</x:f>
        <x:v>860294.1176470589</x:v>
      </x:c>
    </x:row>
    <x:row r="196" ht="34.04999923706055" customHeight="1">
      <x:c r="A196" s="52" t="str">
        <x:f>'07_Presupuesto'!A139</x:f>
        <x:v>F.2</x:v>
      </x:c>
      <x:c r="B196" s="52" t="str">
        <x:f>'07_Presupuesto'!B139</x:f>
        <x:v>V</x:v>
      </x:c>
      <x:c r="C196" s="52" t="n">
        <x:f>'07_Presupuesto'!I139</x:f>
        <x:v>233193.27731092437</x:v>
      </x:c>
      <x:c r="D196" s="56" t="n">
        <x:f>'07_Presupuesto'!J139</x:f>
        <x:v>46471</x:v>
      </x:c>
      <x:c r="E196" s="56" t="n">
        <x:f>'07_Presupuesto'!K139</x:f>
        <x:v>46477</x:v>
      </x:c>
      <x:c r="F196" s="52" t="s">
        <x:v>456</x:v>
      </x:c>
      <x:c r="G196" s="63" t="n">
        <x:f t="shared" ref="G196:G201" si="44">IF($B$25&gt;=$E196,$C196,0)</x:f>
        <x:v>0</x:v>
      </x:c>
      <x:c r="H196" s="63" t="n">
        <x:f t="shared" ref="H196:H201" si="45">IF($B$26&gt;=$E196,$C196,0)</x:f>
        <x:v>0</x:v>
      </x:c>
      <x:c r="I196" s="63" t="n">
        <x:f t="shared" ref="I196:I201" si="46">IF($B$27&gt;=$E196,$C196,0)</x:f>
        <x:v>0</x:v>
      </x:c>
      <x:c r="J196" s="63" t="n">
        <x:f t="shared" ref="J196:J201" si="47">IF($B$28&gt;=$E196,$C196,0)</x:f>
        <x:v>0</x:v>
      </x:c>
      <x:c r="K196" s="63" t="n">
        <x:f t="shared" ref="K196:K201" si="48">IF($B$29&gt;=$E196,$C196,0)</x:f>
        <x:v>0</x:v>
      </x:c>
      <x:c r="L196" s="63" t="n">
        <x:f t="shared" ref="L196:L201" si="49">IF($B$30&gt;=$E196,$C196,0)</x:f>
        <x:v>233193.27731092437</x:v>
      </x:c>
    </x:row>
    <x:row r="197" ht="34.04999923706055" customHeight="1">
      <x:c r="A197" s="51" t="str">
        <x:f>'07_Presupuesto'!A140</x:f>
        <x:v>F.3</x:v>
      </x:c>
      <x:c r="B197" s="51" t="str">
        <x:f>'07_Presupuesto'!B140</x:f>
        <x:v>V</x:v>
      </x:c>
      <x:c r="C197" s="51" t="n">
        <x:f>'07_Presupuesto'!I140</x:f>
        <x:v>65231.092436974795</x:v>
      </x:c>
      <x:c r="D197" s="57" t="n">
        <x:f>'07_Presupuesto'!J140</x:f>
        <x:v>46471</x:v>
      </x:c>
      <x:c r="E197" s="57" t="n">
        <x:f>'07_Presupuesto'!K140</x:f>
        <x:v>46477</x:v>
      </x:c>
      <x:c r="F197" s="51" t="s">
        <x:v>456</x:v>
      </x:c>
      <x:c r="G197" s="64">
        <x:f t="shared" si="44"/>
        <x:v>0</x:v>
      </x:c>
      <x:c r="H197" s="64">
        <x:f t="shared" si="45"/>
        <x:v>0</x:v>
      </x:c>
      <x:c r="I197" s="64">
        <x:f t="shared" si="46"/>
        <x:v>0</x:v>
      </x:c>
      <x:c r="J197" s="64">
        <x:f t="shared" si="47"/>
        <x:v>0</x:v>
      </x:c>
      <x:c r="K197" s="64">
        <x:f t="shared" si="48"/>
        <x:v>0</x:v>
      </x:c>
      <x:c r="L197" s="64">
        <x:f t="shared" si="49"/>
        <x:v>65231.092436974795</x:v>
      </x:c>
    </x:row>
    <x:row r="198" ht="34.04999923706055" customHeight="1">
      <x:c r="A198" s="52" t="str">
        <x:f>'07_Presupuesto'!A141</x:f>
        <x:v>F.4</x:v>
      </x:c>
      <x:c r="B198" s="52" t="str">
        <x:f>'07_Presupuesto'!B141</x:f>
        <x:v>V</x:v>
      </x:c>
      <x:c r="C198" s="52" t="n">
        <x:f>'07_Presupuesto'!I141</x:f>
        <x:v>52521.008403361346</x:v>
      </x:c>
      <x:c r="D198" s="56" t="n">
        <x:f>'07_Presupuesto'!J141</x:f>
        <x:v>46471</x:v>
      </x:c>
      <x:c r="E198" s="56" t="n">
        <x:f>'07_Presupuesto'!K141</x:f>
        <x:v>46477</x:v>
      </x:c>
      <x:c r="F198" s="52" t="s">
        <x:v>456</x:v>
      </x:c>
      <x:c r="G198" s="63">
        <x:f t="shared" si="44"/>
        <x:v>0</x:v>
      </x:c>
      <x:c r="H198" s="63">
        <x:f t="shared" si="45"/>
        <x:v>0</x:v>
      </x:c>
      <x:c r="I198" s="63">
        <x:f t="shared" si="46"/>
        <x:v>0</x:v>
      </x:c>
      <x:c r="J198" s="63">
        <x:f t="shared" si="47"/>
        <x:v>0</x:v>
      </x:c>
      <x:c r="K198" s="63">
        <x:f t="shared" si="48"/>
        <x:v>0</x:v>
      </x:c>
      <x:c r="L198" s="63">
        <x:f t="shared" si="49"/>
        <x:v>52521.008403361346</x:v>
      </x:c>
    </x:row>
    <x:row r="199" ht="34.04999923706055" customHeight="1">
      <x:c r="A199" s="51" t="str">
        <x:f>'07_Presupuesto'!A142</x:f>
        <x:v>F.5</x:v>
      </x:c>
      <x:c r="B199" s="51" t="str">
        <x:f>'07_Presupuesto'!B142</x:f>
        <x:v>V</x:v>
      </x:c>
      <x:c r="C199" s="51" t="n">
        <x:f>'07_Presupuesto'!I142</x:f>
        <x:v>91911.76470588236</x:v>
      </x:c>
      <x:c r="D199" s="57" t="n">
        <x:f>'07_Presupuesto'!J142</x:f>
        <x:v>46471</x:v>
      </x:c>
      <x:c r="E199" s="57" t="n">
        <x:f>'07_Presupuesto'!K142</x:f>
        <x:v>46477</x:v>
      </x:c>
      <x:c r="F199" s="51" t="s">
        <x:v>456</x:v>
      </x:c>
      <x:c r="G199" s="64">
        <x:f t="shared" si="44"/>
        <x:v>0</x:v>
      </x:c>
      <x:c r="H199" s="64">
        <x:f t="shared" si="45"/>
        <x:v>0</x:v>
      </x:c>
      <x:c r="I199" s="64">
        <x:f t="shared" si="46"/>
        <x:v>0</x:v>
      </x:c>
      <x:c r="J199" s="64">
        <x:f t="shared" si="47"/>
        <x:v>0</x:v>
      </x:c>
      <x:c r="K199" s="64">
        <x:f t="shared" si="48"/>
        <x:v>0</x:v>
      </x:c>
      <x:c r="L199" s="64">
        <x:f t="shared" si="49"/>
        <x:v>91911.764705882364</x:v>
      </x:c>
    </x:row>
    <x:row r="200" ht="34.04999923706055" customHeight="1">
      <x:c r="A200" s="52" t="str">
        <x:f>'07_Presupuesto'!A143</x:f>
        <x:v>F.6</x:v>
      </x:c>
      <x:c r="B200" s="52" t="str">
        <x:f>'07_Presupuesto'!B143</x:f>
        <x:v>V</x:v>
      </x:c>
      <x:c r="C200" s="52" t="n">
        <x:f>'07_Presupuesto'!I143</x:f>
        <x:v>159663.8655462185</x:v>
      </x:c>
      <x:c r="D200" s="56" t="n">
        <x:f>'07_Presupuesto'!J143</x:f>
        <x:v>46471</x:v>
      </x:c>
      <x:c r="E200" s="56" t="n">
        <x:f>'07_Presupuesto'!K143</x:f>
        <x:v>46477</x:v>
      </x:c>
      <x:c r="F200" s="52" t="s">
        <x:v>456</x:v>
      </x:c>
      <x:c r="G200" s="63">
        <x:f t="shared" si="44"/>
        <x:v>0</x:v>
      </x:c>
      <x:c r="H200" s="63">
        <x:f t="shared" si="45"/>
        <x:v>0</x:v>
      </x:c>
      <x:c r="I200" s="63">
        <x:f t="shared" si="46"/>
        <x:v>0</x:v>
      </x:c>
      <x:c r="J200" s="63">
        <x:f t="shared" si="47"/>
        <x:v>0</x:v>
      </x:c>
      <x:c r="K200" s="63">
        <x:f t="shared" si="48"/>
        <x:v>0</x:v>
      </x:c>
      <x:c r="L200" s="63">
        <x:f t="shared" si="49"/>
        <x:v>159663.8655462185</x:v>
      </x:c>
    </x:row>
    <x:row r="201" ht="34.04999923706055" customHeight="1">
      <x:c r="A201" s="51" t="str">
        <x:f>'07_Presupuesto'!A144</x:f>
        <x:v>G.1</x:v>
      </x:c>
      <x:c r="B201" s="51" t="str">
        <x:f>'07_Presupuesto'!B144</x:f>
        <x:v>V</x:v>
      </x:c>
      <x:c r="C201" s="51" t="n">
        <x:f>'07_Presupuesto'!I144</x:f>
        <x:v>304621.8487394958</x:v>
      </x:c>
      <x:c r="D201" s="57" t="n">
        <x:f>'07_Presupuesto'!J144</x:f>
        <x:v>46471</x:v>
      </x:c>
      <x:c r="E201" s="57" t="n">
        <x:f>'07_Presupuesto'!K144</x:f>
        <x:v>46477</x:v>
      </x:c>
      <x:c r="F201" s="51" t="s">
        <x:v>456</x:v>
      </x:c>
      <x:c r="G201" s="64">
        <x:f t="shared" si="44"/>
        <x:v>0</x:v>
      </x:c>
      <x:c r="H201" s="64">
        <x:f t="shared" si="45"/>
        <x:v>0</x:v>
      </x:c>
      <x:c r="I201" s="64">
        <x:f t="shared" si="46"/>
        <x:v>0</x:v>
      </x:c>
      <x:c r="J201" s="64">
        <x:f t="shared" si="47"/>
        <x:v>0</x:v>
      </x:c>
      <x:c r="K201" s="64">
        <x:f t="shared" si="48"/>
        <x:v>0</x:v>
      </x:c>
      <x:c r="L201" s="64">
        <x:f t="shared" si="49"/>
        <x:v>304621.84873949579</x:v>
      </x:c>
    </x:row>
    <x:row r="202" ht="34.04999923706055" customHeight="1">
      <x:c r="A202" s="52" t="str">
        <x:f>'07_Presupuesto'!A145</x:f>
        <x:v>G.2</x:v>
      </x:c>
      <x:c r="B202" s="52" t="str">
        <x:f>'07_Presupuesto'!B145</x:f>
        <x:v>V</x:v>
      </x:c>
      <x:c r="C202" s="52" t="n">
        <x:f>'07_Presupuesto'!I145</x:f>
        <x:v>840460.0840336133</x:v>
      </x:c>
      <x:c r="D202" s="56" t="n">
        <x:f>'07_Presupuesto'!J145</x:f>
        <x:v>46471</x:v>
      </x:c>
      <x:c r="E202" s="56" t="n">
        <x:f>'07_Presupuesto'!K145</x:f>
        <x:v>46477</x:v>
      </x:c>
      <x:c r="F202" s="52" t="s">
        <x:v>457</x:v>
      </x:c>
      <x:c r="G202" s="63" t="n">
        <x:f>$C202*MAX(0,MIN(1,($B$25-$D202+1)/($E202-$D202+1)))</x:f>
        <x:v>0</x:v>
      </x:c>
      <x:c r="H202" s="63" t="n">
        <x:f>$C202*MAX(0,MIN(1,($B$26-$D202+1)/($E202-$D202+1)))</x:f>
        <x:v>0</x:v>
      </x:c>
      <x:c r="I202" s="63" t="n">
        <x:f>$C202*MAX(0,MIN(1,($B$27-$D202+1)/($E202-$D202+1)))</x:f>
        <x:v>0</x:v>
      </x:c>
      <x:c r="J202" s="63" t="n">
        <x:f>$C202*MAX(0,MIN(1,($B$28-$D202+1)/($E202-$D202+1)))</x:f>
        <x:v>0</x:v>
      </x:c>
      <x:c r="K202" s="63" t="n">
        <x:f>$C202*MAX(0,MIN(1,($B$29-$D202+1)/($E202-$D202+1)))</x:f>
        <x:v>0</x:v>
      </x:c>
      <x:c r="L202" s="63" t="n">
        <x:f>$C202*MAX(0,MIN(1,($B$30-$D202+1)/($E202-$D202+1)))</x:f>
        <x:v>840460.0840336133</x:v>
      </x:c>
    </x:row>
  </x:sheetData>
  <x:mergeCells>
    <x:mergeCell ref="A1:O1"/>
    <x:mergeCell ref="A2:O2"/>
    <x:mergeCell ref="A32:O32"/>
    <x:mergeCell ref="A21:P2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5" customWidth="1"/>
    <x:col min="2" max="2" width="10" customWidth="1"/>
    <x:col min="3" max="3" width="38" customWidth="1"/>
    <x:col min="4" max="4" width="26" customWidth="1"/>
    <x:col min="5" max="5" width="36" customWidth="1"/>
    <x:col min="6" max="8" width="35" customWidth="1"/>
    <x:col min="9" max="9" width="26" customWidth="1"/>
    <x:col min="10" max="10" width="18" customWidth="1"/>
  </x:cols>
  <x:sheetData>
    <x:row r="1" ht="34.04999923706055" customHeight="1">
      <x:c r="A1" s="171" t="s">
        <x:v>458</x:v>
      </x:c>
      <x:c r="B1" s="171"/>
      <x:c r="C1" s="171"/>
      <x:c r="D1" s="171"/>
      <x:c r="E1" s="171"/>
      <x:c r="F1" s="171"/>
      <x:c r="G1" s="171"/>
      <x:c r="H1" s="171"/>
      <x:c r="I1" s="171"/>
      <x:c r="J1" s="171"/>
    </x:row>
    <x:row r="2" ht="37.95000076293945" customHeight="1">
      <x:c r="A2" s="153" t="s">
        <x:v>459</x:v>
      </x:c>
      <x:c r="B2" s="153"/>
      <x:c r="C2" s="153"/>
      <x:c r="D2" s="153"/>
      <x:c r="E2" s="153"/>
      <x:c r="F2" s="153"/>
      <x:c r="G2" s="153"/>
      <x:c r="H2" s="153"/>
      <x:c r="I2" s="153"/>
      <x:c r="J2" s="153"/>
    </x:row>
    <x:row r="5" ht="43.95000076293945" customHeight="1">
      <x:c r="A5" s="50" t="s">
        <x:v>460</x:v>
      </x:c>
      <x:c r="B5" s="50" t="s">
        <x:v>117</x:v>
      </x:c>
      <x:c r="C5" s="50" t="s">
        <x:v>461</x:v>
      </x:c>
      <x:c r="D5" s="50" t="s">
        <x:v>462</x:v>
      </x:c>
      <x:c r="E5" s="50" t="s">
        <x:v>463</x:v>
      </x:c>
      <x:c r="F5" s="50" t="s">
        <x:v>464</x:v>
      </x:c>
      <x:c r="G5" s="50" t="s">
        <x:v>465</x:v>
      </x:c>
      <x:c r="H5" s="50" t="s">
        <x:v>466</x:v>
      </x:c>
      <x:c r="I5" s="50" t="s">
        <x:v>467</x:v>
      </x:c>
      <x:c r="J5" s="50" t="s">
        <x:v>468</x:v>
      </x:c>
    </x:row>
    <x:row r="6" ht="64.94999694824219" customHeight="1">
      <x:c r="A6" s="73">
        <x:v>46328</x:v>
      </x:c>
      <x:c r="B6" s="52" t="s">
        <x:v>124</x:v>
      </x:c>
      <x:c r="C6" s="52" t="s">
        <x:v>469</x:v>
      </x:c>
      <x:c r="D6" s="52" t="s">
        <x:v>41</x:v>
      </x:c>
      <x:c r="E6" s="52" t="s">
        <x:v>470</x:v>
      </x:c>
      <x:c r="F6" s="52" t="s">
        <x:v>471</x:v>
      </x:c>
      <x:c r="G6" s="52" t="s">
        <x:v>472</x:v>
      </x:c>
      <x:c r="H6" s="52" t="s">
        <x:v>473</x:v>
      </x:c>
      <x:c r="I6" s="52" t="s">
        <x:v>474</x:v>
      </x:c>
      <x:c r="J6" s="52" t="s">
        <x:v>475</x:v>
      </x:c>
    </x:row>
    <x:row r="7" ht="64.94999694824219" customHeight="1">
      <x:c r="A7" s="74">
        <x:v>46329</x:v>
      </x:c>
      <x:c r="B7" s="51" t="s">
        <x:v>124</x:v>
      </x:c>
      <x:c r="C7" s="51" t="s">
        <x:v>476</x:v>
      </x:c>
      <x:c r="D7" s="51" t="s">
        <x:v>41</x:v>
      </x:c>
      <x:c r="E7" s="51" t="s">
        <x:v>470</x:v>
      </x:c>
      <x:c r="F7" s="51" t="s">
        <x:v>471</x:v>
      </x:c>
      <x:c r="G7" s="51" t="s">
        <x:v>472</x:v>
      </x:c>
      <x:c r="H7" s="51" t="s">
        <x:v>473</x:v>
      </x:c>
      <x:c r="I7" s="51" t="s">
        <x:v>474</x:v>
      </x:c>
      <x:c r="J7" s="51" t="s">
        <x:v>475</x:v>
      </x:c>
    </x:row>
    <x:row r="8" ht="64.94999694824219" customHeight="1">
      <x:c r="A8" s="73">
        <x:v>46330</x:v>
      </x:c>
      <x:c r="B8" s="52" t="s">
        <x:v>124</x:v>
      </x:c>
      <x:c r="C8" s="52" t="s">
        <x:v>477</x:v>
      </x:c>
      <x:c r="D8" s="52" t="s">
        <x:v>41</x:v>
      </x:c>
      <x:c r="E8" s="52" t="s">
        <x:v>470</x:v>
      </x:c>
      <x:c r="F8" s="52" t="s">
        <x:v>471</x:v>
      </x:c>
      <x:c r="G8" s="52" t="s">
        <x:v>472</x:v>
      </x:c>
      <x:c r="H8" s="52" t="s">
        <x:v>473</x:v>
      </x:c>
      <x:c r="I8" s="52" t="s">
        <x:v>474</x:v>
      </x:c>
      <x:c r="J8" s="52" t="s">
        <x:v>475</x:v>
      </x:c>
    </x:row>
    <x:row r="9" ht="64.94999694824219" customHeight="1">
      <x:c r="A9" s="74">
        <x:v>46331</x:v>
      </x:c>
      <x:c r="B9" s="51" t="s">
        <x:v>124</x:v>
      </x:c>
      <x:c r="C9" s="51" t="s">
        <x:v>478</x:v>
      </x:c>
      <x:c r="D9" s="51" t="s">
        <x:v>41</x:v>
      </x:c>
      <x:c r="E9" s="51" t="s">
        <x:v>470</x:v>
      </x:c>
      <x:c r="F9" s="51" t="s">
        <x:v>471</x:v>
      </x:c>
      <x:c r="G9" s="51" t="s">
        <x:v>472</x:v>
      </x:c>
      <x:c r="H9" s="51" t="s">
        <x:v>473</x:v>
      </x:c>
      <x:c r="I9" s="51" t="s">
        <x:v>474</x:v>
      </x:c>
      <x:c r="J9" s="51" t="s">
        <x:v>475</x:v>
      </x:c>
    </x:row>
    <x:row r="10" ht="64.94999694824219" customHeight="1">
      <x:c r="A10" s="73">
        <x:v>46332</x:v>
      </x:c>
      <x:c r="B10" s="52" t="s">
        <x:v>124</x:v>
      </x:c>
      <x:c r="C10" s="52" t="s">
        <x:v>479</x:v>
      </x:c>
      <x:c r="D10" s="52" t="s">
        <x:v>41</x:v>
      </x:c>
      <x:c r="E10" s="52" t="s">
        <x:v>470</x:v>
      </x:c>
      <x:c r="F10" s="52" t="s">
        <x:v>471</x:v>
      </x:c>
      <x:c r="G10" s="52" t="s">
        <x:v>472</x:v>
      </x:c>
      <x:c r="H10" s="52" t="s">
        <x:v>473</x:v>
      </x:c>
      <x:c r="I10" s="52" t="s">
        <x:v>474</x:v>
      </x:c>
      <x:c r="J10" s="52" t="s">
        <x:v>475</x:v>
      </x:c>
    </x:row>
    <x:row r="11" ht="64.94999694824219" customHeight="1">
      <x:c r="A11" s="74">
        <x:v>46333</x:v>
      </x:c>
      <x:c r="B11" s="51" t="s">
        <x:v>124</x:v>
      </x:c>
      <x:c r="C11" s="51" t="s">
        <x:v>480</x:v>
      </x:c>
      <x:c r="D11" s="51" t="s">
        <x:v>41</x:v>
      </x:c>
      <x:c r="E11" s="51" t="s">
        <x:v>470</x:v>
      </x:c>
      <x:c r="F11" s="51" t="s">
        <x:v>471</x:v>
      </x:c>
      <x:c r="G11" s="51" t="s">
        <x:v>472</x:v>
      </x:c>
      <x:c r="H11" s="51" t="s">
        <x:v>473</x:v>
      </x:c>
      <x:c r="I11" s="51" t="s">
        <x:v>474</x:v>
      </x:c>
      <x:c r="J11" s="51" t="s">
        <x:v>475</x:v>
      </x:c>
    </x:row>
    <x:row r="12" ht="64.94999694824219" customHeight="1">
      <x:c r="A12" s="73">
        <x:v>46334</x:v>
      </x:c>
      <x:c r="B12" s="52" t="s">
        <x:v>126</x:v>
      </x:c>
      <x:c r="C12" s="52" t="s">
        <x:v>481</x:v>
      </x:c>
      <x:c r="D12" s="52" t="s">
        <x:v>482</x:v>
      </x:c>
      <x:c r="E12" s="52" t="s">
        <x:v>483</x:v>
      </x:c>
      <x:c r="F12" s="52" t="s">
        <x:v>471</x:v>
      </x:c>
      <x:c r="G12" s="52" t="s">
        <x:v>472</x:v>
      </x:c>
      <x:c r="H12" s="52" t="s">
        <x:v>473</x:v>
      </x:c>
      <x:c r="I12" s="52" t="s">
        <x:v>474</x:v>
      </x:c>
      <x:c r="J12" s="52" t="s">
        <x:v>475</x:v>
      </x:c>
    </x:row>
    <x:row r="13" ht="64.94999694824219" customHeight="1">
      <x:c r="A13" s="74">
        <x:v>46334</x:v>
      </x:c>
      <x:c r="B13" s="51" t="s">
        <x:v>127</x:v>
      </x:c>
      <x:c r="C13" s="51" t="s">
        <x:v>484</x:v>
      </x:c>
      <x:c r="D13" s="51" t="s">
        <x:v>485</x:v>
      </x:c>
      <x:c r="E13" s="51" t="s">
        <x:v>470</x:v>
      </x:c>
      <x:c r="F13" s="51" t="s">
        <x:v>471</x:v>
      </x:c>
      <x:c r="G13" s="51" t="s">
        <x:v>486</x:v>
      </x:c>
      <x:c r="H13" s="51" t="s">
        <x:v>473</x:v>
      </x:c>
      <x:c r="I13" s="51" t="s">
        <x:v>474</x:v>
      </x:c>
      <x:c r="J13" s="51" t="s">
        <x:v>475</x:v>
      </x:c>
    </x:row>
    <x:row r="14" ht="64.94999694824219" customHeight="1">
      <x:c r="A14" s="73">
        <x:v>46335</x:v>
      </x:c>
      <x:c r="B14" s="52" t="s">
        <x:v>126</x:v>
      </x:c>
      <x:c r="C14" s="52" t="s">
        <x:v>481</x:v>
      </x:c>
      <x:c r="D14" s="52" t="s">
        <x:v>482</x:v>
      </x:c>
      <x:c r="E14" s="52" t="s">
        <x:v>483</x:v>
      </x:c>
      <x:c r="F14" s="52" t="s">
        <x:v>471</x:v>
      </x:c>
      <x:c r="G14" s="52" t="s">
        <x:v>472</x:v>
      </x:c>
      <x:c r="H14" s="52" t="s">
        <x:v>473</x:v>
      </x:c>
      <x:c r="I14" s="52" t="s">
        <x:v>474</x:v>
      </x:c>
      <x:c r="J14" s="52" t="s">
        <x:v>475</x:v>
      </x:c>
    </x:row>
    <x:row r="15" ht="64.94999694824219" customHeight="1">
      <x:c r="A15" s="74">
        <x:v>46335</x:v>
      </x:c>
      <x:c r="B15" s="51" t="s">
        <x:v>127</x:v>
      </x:c>
      <x:c r="C15" s="51" t="s">
        <x:v>484</x:v>
      </x:c>
      <x:c r="D15" s="51" t="s">
        <x:v>485</x:v>
      </x:c>
      <x:c r="E15" s="51" t="s">
        <x:v>470</x:v>
      </x:c>
      <x:c r="F15" s="51" t="s">
        <x:v>471</x:v>
      </x:c>
      <x:c r="G15" s="51" t="s">
        <x:v>486</x:v>
      </x:c>
      <x:c r="H15" s="51" t="s">
        <x:v>473</x:v>
      </x:c>
      <x:c r="I15" s="51" t="s">
        <x:v>474</x:v>
      </x:c>
      <x:c r="J15" s="51" t="s">
        <x:v>475</x:v>
      </x:c>
    </x:row>
    <x:row r="16" ht="64.94999694824219" customHeight="1">
      <x:c r="A16" s="73">
        <x:v>46336</x:v>
      </x:c>
      <x:c r="B16" s="52" t="s">
        <x:v>126</x:v>
      </x:c>
      <x:c r="C16" s="52" t="s">
        <x:v>481</x:v>
      </x:c>
      <x:c r="D16" s="52" t="s">
        <x:v>482</x:v>
      </x:c>
      <x:c r="E16" s="52" t="s">
        <x:v>483</x:v>
      </x:c>
      <x:c r="F16" s="52" t="s">
        <x:v>471</x:v>
      </x:c>
      <x:c r="G16" s="52" t="s">
        <x:v>472</x:v>
      </x:c>
      <x:c r="H16" s="52" t="s">
        <x:v>473</x:v>
      </x:c>
      <x:c r="I16" s="52" t="s">
        <x:v>474</x:v>
      </x:c>
      <x:c r="J16" s="52" t="s">
        <x:v>475</x:v>
      </x:c>
    </x:row>
    <x:row r="17" ht="64.94999694824219" customHeight="1">
      <x:c r="A17" s="74">
        <x:v>46336</x:v>
      </x:c>
      <x:c r="B17" s="51" t="s">
        <x:v>127</x:v>
      </x:c>
      <x:c r="C17" s="51" t="s">
        <x:v>484</x:v>
      </x:c>
      <x:c r="D17" s="51" t="s">
        <x:v>485</x:v>
      </x:c>
      <x:c r="E17" s="51" t="s">
        <x:v>470</x:v>
      </x:c>
      <x:c r="F17" s="51" t="s">
        <x:v>471</x:v>
      </x:c>
      <x:c r="G17" s="51" t="s">
        <x:v>486</x:v>
      </x:c>
      <x:c r="H17" s="51" t="s">
        <x:v>473</x:v>
      </x:c>
      <x:c r="I17" s="51" t="s">
        <x:v>474</x:v>
      </x:c>
      <x:c r="J17" s="51" t="s">
        <x:v>475</x:v>
      </x:c>
    </x:row>
    <x:row r="18" ht="64.94999694824219" customHeight="1">
      <x:c r="A18" s="73">
        <x:v>46337</x:v>
      </x:c>
      <x:c r="B18" s="52" t="s">
        <x:v>126</x:v>
      </x:c>
      <x:c r="C18" s="52" t="s">
        <x:v>481</x:v>
      </x:c>
      <x:c r="D18" s="52" t="s">
        <x:v>482</x:v>
      </x:c>
      <x:c r="E18" s="52" t="s">
        <x:v>483</x:v>
      </x:c>
      <x:c r="F18" s="52" t="s">
        <x:v>471</x:v>
      </x:c>
      <x:c r="G18" s="52" t="s">
        <x:v>472</x:v>
      </x:c>
      <x:c r="H18" s="52" t="s">
        <x:v>473</x:v>
      </x:c>
      <x:c r="I18" s="52" t="s">
        <x:v>474</x:v>
      </x:c>
      <x:c r="J18" s="52" t="s">
        <x:v>475</x:v>
      </x:c>
    </x:row>
    <x:row r="19" ht="64.94999694824219" customHeight="1">
      <x:c r="A19" s="74">
        <x:v>46337</x:v>
      </x:c>
      <x:c r="B19" s="51" t="s">
        <x:v>127</x:v>
      </x:c>
      <x:c r="C19" s="51" t="s">
        <x:v>484</x:v>
      </x:c>
      <x:c r="D19" s="51" t="s">
        <x:v>485</x:v>
      </x:c>
      <x:c r="E19" s="51" t="s">
        <x:v>470</x:v>
      </x:c>
      <x:c r="F19" s="51" t="s">
        <x:v>471</x:v>
      </x:c>
      <x:c r="G19" s="51" t="s">
        <x:v>486</x:v>
      </x:c>
      <x:c r="H19" s="51" t="s">
        <x:v>473</x:v>
      </x:c>
      <x:c r="I19" s="51" t="s">
        <x:v>474</x:v>
      </x:c>
      <x:c r="J19" s="51" t="s">
        <x:v>475</x:v>
      </x:c>
    </x:row>
    <x:row r="20" ht="64.94999694824219" customHeight="1">
      <x:c r="A20" s="73">
        <x:v>46338</x:v>
      </x:c>
      <x:c r="B20" s="52" t="s">
        <x:v>126</x:v>
      </x:c>
      <x:c r="C20" s="52" t="s">
        <x:v>481</x:v>
      </x:c>
      <x:c r="D20" s="52" t="s">
        <x:v>482</x:v>
      </x:c>
      <x:c r="E20" s="52" t="s">
        <x:v>483</x:v>
      </x:c>
      <x:c r="F20" s="52" t="s">
        <x:v>471</x:v>
      </x:c>
      <x:c r="G20" s="52" t="s">
        <x:v>472</x:v>
      </x:c>
      <x:c r="H20" s="52" t="s">
        <x:v>473</x:v>
      </x:c>
      <x:c r="I20" s="52" t="s">
        <x:v>474</x:v>
      </x:c>
      <x:c r="J20" s="52" t="s">
        <x:v>475</x:v>
      </x:c>
    </x:row>
    <x:row r="21" ht="64.94999694824219" customHeight="1">
      <x:c r="A21" s="74">
        <x:v>46338</x:v>
      </x:c>
      <x:c r="B21" s="51" t="s">
        <x:v>127</x:v>
      </x:c>
      <x:c r="C21" s="51" t="s">
        <x:v>484</x:v>
      </x:c>
      <x:c r="D21" s="51" t="s">
        <x:v>485</x:v>
      </x:c>
      <x:c r="E21" s="51" t="s">
        <x:v>470</x:v>
      </x:c>
      <x:c r="F21" s="51" t="s">
        <x:v>471</x:v>
      </x:c>
      <x:c r="G21" s="51" t="s">
        <x:v>486</x:v>
      </x:c>
      <x:c r="H21" s="51" t="s">
        <x:v>473</x:v>
      </x:c>
      <x:c r="I21" s="51" t="s">
        <x:v>474</x:v>
      </x:c>
      <x:c r="J21" s="51" t="s">
        <x:v>475</x:v>
      </x:c>
    </x:row>
    <x:row r="22" ht="64.94999694824219" customHeight="1">
      <x:c r="A22" s="73">
        <x:v>46339</x:v>
      </x:c>
      <x:c r="B22" s="52" t="s">
        <x:v>127</x:v>
      </x:c>
      <x:c r="C22" s="52" t="s">
        <x:v>484</x:v>
      </x:c>
      <x:c r="D22" s="52" t="s">
        <x:v>485</x:v>
      </x:c>
      <x:c r="E22" s="52" t="s">
        <x:v>470</x:v>
      </x:c>
      <x:c r="F22" s="52" t="s">
        <x:v>471</x:v>
      </x:c>
      <x:c r="G22" s="52" t="s">
        <x:v>486</x:v>
      </x:c>
      <x:c r="H22" s="52" t="s">
        <x:v>473</x:v>
      </x:c>
      <x:c r="I22" s="52" t="s">
        <x:v>474</x:v>
      </x:c>
      <x:c r="J22" s="52" t="s">
        <x:v>475</x:v>
      </x:c>
    </x:row>
    <x:row r="23" ht="64.94999694824219" customHeight="1">
      <x:c r="A23" s="74">
        <x:v>46339</x:v>
      </x:c>
      <x:c r="B23" s="51" t="s">
        <x:v>128</x:v>
      </x:c>
      <x:c r="C23" s="51" t="s">
        <x:v>487</x:v>
      </x:c>
      <x:c r="D23" s="51" t="s">
        <x:v>41</x:v>
      </x:c>
      <x:c r="E23" s="51" t="s">
        <x:v>488</x:v>
      </x:c>
      <x:c r="F23" s="51" t="s">
        <x:v>471</x:v>
      </x:c>
      <x:c r="G23" s="51" t="s">
        <x:v>472</x:v>
      </x:c>
      <x:c r="H23" s="51" t="s">
        <x:v>473</x:v>
      </x:c>
      <x:c r="I23" s="51" t="s">
        <x:v>474</x:v>
      </x:c>
      <x:c r="J23" s="51" t="s">
        <x:v>475</x:v>
      </x:c>
    </x:row>
    <x:row r="24" ht="64.94999694824219" customHeight="1">
      <x:c r="A24" s="73">
        <x:v>46340</x:v>
      </x:c>
      <x:c r="B24" s="52" t="s">
        <x:v>127</x:v>
      </x:c>
      <x:c r="C24" s="52" t="s">
        <x:v>484</x:v>
      </x:c>
      <x:c r="D24" s="52" t="s">
        <x:v>485</x:v>
      </x:c>
      <x:c r="E24" s="52" t="s">
        <x:v>470</x:v>
      </x:c>
      <x:c r="F24" s="52" t="s">
        <x:v>471</x:v>
      </x:c>
      <x:c r="G24" s="52" t="s">
        <x:v>486</x:v>
      </x:c>
      <x:c r="H24" s="52" t="s">
        <x:v>473</x:v>
      </x:c>
      <x:c r="I24" s="52" t="s">
        <x:v>474</x:v>
      </x:c>
      <x:c r="J24" s="52" t="s">
        <x:v>475</x:v>
      </x:c>
    </x:row>
    <x:row r="25" ht="64.94999694824219" customHeight="1">
      <x:c r="A25" s="74">
        <x:v>46340</x:v>
      </x:c>
      <x:c r="B25" s="51" t="s">
        <x:v>128</x:v>
      </x:c>
      <x:c r="C25" s="51" t="s">
        <x:v>487</x:v>
      </x:c>
      <x:c r="D25" s="51" t="s">
        <x:v>41</x:v>
      </x:c>
      <x:c r="E25" s="51" t="s">
        <x:v>488</x:v>
      </x:c>
      <x:c r="F25" s="51" t="s">
        <x:v>471</x:v>
      </x:c>
      <x:c r="G25" s="51" t="s">
        <x:v>472</x:v>
      </x:c>
      <x:c r="H25" s="51" t="s">
        <x:v>473</x:v>
      </x:c>
      <x:c r="I25" s="51" t="s">
        <x:v>474</x:v>
      </x:c>
      <x:c r="J25" s="51" t="s">
        <x:v>475</x:v>
      </x:c>
    </x:row>
    <x:row r="26" ht="64.94999694824219" customHeight="1">
      <x:c r="A26" s="73">
        <x:v>46341</x:v>
      </x:c>
      <x:c r="B26" s="52" t="s">
        <x:v>127</x:v>
      </x:c>
      <x:c r="C26" s="52" t="s">
        <x:v>484</x:v>
      </x:c>
      <x:c r="D26" s="52" t="s">
        <x:v>485</x:v>
      </x:c>
      <x:c r="E26" s="52" t="s">
        <x:v>470</x:v>
      </x:c>
      <x:c r="F26" s="52" t="s">
        <x:v>471</x:v>
      </x:c>
      <x:c r="G26" s="52" t="s">
        <x:v>486</x:v>
      </x:c>
      <x:c r="H26" s="52" t="s">
        <x:v>473</x:v>
      </x:c>
      <x:c r="I26" s="52" t="s">
        <x:v>474</x:v>
      </x:c>
      <x:c r="J26" s="52" t="s">
        <x:v>475</x:v>
      </x:c>
    </x:row>
    <x:row r="27" ht="64.94999694824219" customHeight="1">
      <x:c r="A27" s="74">
        <x:v>46341</x:v>
      </x:c>
      <x:c r="B27" s="51" t="s">
        <x:v>128</x:v>
      </x:c>
      <x:c r="C27" s="51" t="s">
        <x:v>487</x:v>
      </x:c>
      <x:c r="D27" s="51" t="s">
        <x:v>41</x:v>
      </x:c>
      <x:c r="E27" s="51" t="s">
        <x:v>488</x:v>
      </x:c>
      <x:c r="F27" s="51" t="s">
        <x:v>471</x:v>
      </x:c>
      <x:c r="G27" s="51" t="s">
        <x:v>472</x:v>
      </x:c>
      <x:c r="H27" s="51" t="s">
        <x:v>473</x:v>
      </x:c>
      <x:c r="I27" s="51" t="s">
        <x:v>474</x:v>
      </x:c>
      <x:c r="J27" s="51" t="s">
        <x:v>475</x:v>
      </x:c>
    </x:row>
    <x:row r="30">
      <x:c r="A30" t="s">
        <x:v>489</x:v>
      </x:c>
      <x:c r="B30" t="n">
        <x:f>COUNTA(B6:B27)</x:f>
        <x:v>22</x:v>
      </x:c>
      <x:c r="C30" t="s">
        <x:v>490</x:v>
      </x:c>
      <x:c r="D30" s="75" t="str">
        <x:f>IF(COUNTIF(I6:I27,"Cumplido")+COUNTIF(I6:I27,"No cumplido")=0,"Sin evaluación",COUNTIF(I6:I27,"Cumplido")/(COUNTIF(I6:I27,"Cumplido")+COUNTIF(I6:I27,"No cumplido")))</x:f>
        <x:v>Sin evaluación</x:v>
      </x:c>
    </x:row>
  </x:sheetData>
  <x:mergeCells>
    <x:mergeCell ref="A1:J1"/>
    <x:mergeCell ref="A2:J2"/>
  </x:mergeCells>
  <x:dataValidations count="1">
    <x:dataValidation type="list" sqref="I6:I27">
      <x:formula1>"No evaluado,Cumplido,No cumplido"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5" customWidth="1"/>
    <x:col min="2" max="2" width="19" customWidth="1"/>
    <x:col min="3" max="3" width="43" customWidth="1"/>
    <x:col min="4" max="4" width="10" customWidth="1"/>
    <x:col min="5" max="5" width="14" customWidth="1"/>
    <x:col min="6" max="6" width="17" customWidth="1"/>
    <x:col min="7" max="9" width="15" customWidth="1"/>
    <x:col min="10" max="10" width="18" customWidth="1"/>
    <x:col min="11" max="11" width="16" customWidth="1"/>
    <x:col min="12" max="12" width="18" customWidth="1"/>
    <x:col min="13" max="13" width="19" customWidth="1"/>
    <x:col min="14" max="15" width="17" customWidth="1"/>
  </x:cols>
  <x:sheetData>
    <x:row r="1" ht="34.04999923706055" customHeight="1">
      <x:c r="A1" s="171" t="s">
        <x:v>491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</x:row>
    <x:row r="2" ht="37.95000076293945" customHeight="1">
      <x:c r="A2" s="153" t="s">
        <x:v>492</x:v>
      </x:c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  <x:c r="M2" s="153"/>
      <x:c r="N2" s="153"/>
      <x:c r="O2" s="153"/>
    </x:row>
    <x:row r="4">
      <x:c r="A4" t="s">
        <x:v>493</x:v>
      </x:c>
      <x:c r="B4" t="s">
        <x:v>494</x:v>
      </x:c>
      <x:c r="D4" t="s">
        <x:v>495</x:v>
      </x:c>
      <x:c r="E4" s="148" t="s">
        <x:v>496</x:v>
      </x:c>
      <x:c r="F4" s="148"/>
      <x:c r="G4" s="148"/>
      <x:c r="H4" s="148"/>
      <x:c r="I4" s="148"/>
      <x:c r="J4" s="148"/>
      <x:c r="K4" s="148"/>
      <x:c r="L4" s="148"/>
      <x:c r="M4" s="148"/>
      <x:c r="N4" s="148"/>
      <x:c r="O4" s="148"/>
    </x:row>
    <x:row r="6" ht="43.95000076293945" customHeight="1">
      <x:c r="A6" s="50" t="s">
        <x:v>497</x:v>
      </x:c>
      <x:c r="B6" s="50" t="s">
        <x:v>447</x:v>
      </x:c>
      <x:c r="C6" s="50" t="s">
        <x:v>57</x:v>
      </x:c>
      <x:c r="D6" s="50" t="s">
        <x:v>59</x:v>
      </x:c>
      <x:c r="E6" s="50" t="s">
        <x:v>498</x:v>
      </x:c>
      <x:c r="F6" s="50" t="s">
        <x:v>499</x:v>
      </x:c>
      <x:c r="G6" s="50" t="s">
        <x:v>500</x:v>
      </x:c>
      <x:c r="H6" s="50" t="s">
        <x:v>501</x:v>
      </x:c>
      <x:c r="I6" s="50" t="s">
        <x:v>502</x:v>
      </x:c>
      <x:c r="J6" s="50" t="s">
        <x:v>503</x:v>
      </x:c>
      <x:c r="K6" s="50" t="s">
        <x:v>504</x:v>
      </x:c>
      <x:c r="L6" s="50" t="s">
        <x:v>505</x:v>
      </x:c>
      <x:c r="M6" s="50" t="s">
        <x:v>506</x:v>
      </x:c>
      <x:c r="N6" s="50" t="s">
        <x:v>507</x:v>
      </x:c>
      <x:c r="O6" s="50" t="s">
        <x:v>508</x:v>
      </x:c>
    </x:row>
    <x:row r="7" ht="34.04999923706055" customHeight="1">
      <x:c r="A7" s="51" t="s">
        <x:v>509</x:v>
      </x:c>
      <x:c r="B7" s="51" t="str">
        <x:f>'07_Presupuesto'!A14</x:f>
        <x:v>B.1.1.1</x:v>
      </x:c>
      <x:c r="C7" s="51" t="str">
        <x:f>'07_Presupuesto'!C14</x:f>
        <x:v>Excavaciones</x:v>
      </x:c>
      <x:c r="D7" s="51" t="str">
        <x:f>'07_Presupuesto'!D14</x:f>
        <x:v>M3</x:v>
      </x:c>
      <x:c r="E7" s="51" t="n">
        <x:f>'07_Presupuesto'!E14</x:f>
        <x:v>15</x:v>
      </x:c>
      <x:c r="F7" s="64" t="n">
        <x:f>'07_Presupuesto'!G14</x:f>
        <x:v>35294.117647058825</x:v>
      </x:c>
      <x:c r="G7" s="76" t="n">
        <x:f>0</x:f>
        <x:v>0</x:v>
      </x:c>
      <x:c r="H7" s="76" t="n">
        <x:f t="shared" ref="H7:H38" si="0">I7-G7</x:f>
        <x:v>15</x:v>
      </x:c>
      <x:c r="I7" s="76" t="n">
        <x:f>E7*MAX(0,MIN(1,(EOMONTH('14_Parametros'!$B$5,0)-'07_Presupuesto'!J14+1)/('07_Presupuesto'!K14-'07_Presupuesto'!J14+1)))</x:f>
        <x:v>15</x:v>
      </x:c>
      <x:c r="J7" s="64" t="n">
        <x:f t="shared" ref="J7:J38" si="1">I7*F7</x:f>
        <x:v>529411.7647058824</x:v>
      </x:c>
      <x:c r="K7" s="70" t="n">
        <x:f t="shared" ref="K7:K38" si="2">I7/E7</x:f>
        <x:v>1</x:v>
      </x:c>
      <x:c r="L7" s="76" t="n">
        <x:f t="shared" ref="L7:L38" si="3">E7-I7</x:f>
        <x:v>0</x:v>
      </x:c>
      <x:c r="M7" s="64" t="n">
        <x:f>H7*F7*(1+'14_Parametros'!$B$9+'14_Parametros'!$B$10)</x:f>
        <x:v>661764.705882353</x:v>
      </x:c>
      <x:c r="N7" s="64" t="n">
        <x:f t="shared" ref="N7:N38" si="4">L7*F7</x:f>
        <x:v>0</x:v>
      </x:c>
      <x:c r="O7" s="51" t="str">
        <x:f t="shared" ref="O7:O38" si="5">IF(AND(I7&lt;=E7,H7&gt;=0),"Consistente","Revisar")</x:f>
        <x:v>Consistente</x:v>
      </x:c>
    </x:row>
    <x:row r="8" ht="34.04999923706055" customHeight="1">
      <x:c r="A8" s="52" t="s">
        <x:v>509</x:v>
      </x:c>
      <x:c r="B8" s="52" t="str">
        <x:f>'07_Presupuesto'!A15</x:f>
        <x:v>B.1.1.2</x:v>
      </x:c>
      <x:c r="C8" s="52" t="str">
        <x:f>'07_Presupuesto'!C15</x:f>
        <x:v>Emplantillado</x:v>
      </x:c>
      <x:c r="D8" s="52" t="str">
        <x:f>'07_Presupuesto'!D15</x:f>
        <x:v>M2</x:v>
      </x:c>
      <x:c r="E8" s="52" t="n">
        <x:f>'07_Presupuesto'!E15</x:f>
        <x:v>23</x:v>
      </x:c>
      <x:c r="F8" s="63" t="n">
        <x:f>'07_Presupuesto'!G15</x:f>
        <x:v>16386.55462184874</x:v>
      </x:c>
      <x:c r="G8" s="77" t="n">
        <x:f>0</x:f>
        <x:v>0</x:v>
      </x:c>
      <x:c r="H8" s="77">
        <x:f t="shared" si="0"/>
        <x:v>0</x:v>
      </x:c>
      <x:c r="I8" s="77" t="n">
        <x:f>E8*MAX(0,MIN(1,(EOMONTH('14_Parametros'!$B$5,0)-'07_Presupuesto'!J15+1)/('07_Presupuesto'!K15-'07_Presupuesto'!J15+1)))</x:f>
        <x:v>0</x:v>
      </x:c>
      <x:c r="J8" s="63">
        <x:f t="shared" si="1"/>
        <x:v>0</x:v>
      </x:c>
      <x:c r="K8" s="69">
        <x:f t="shared" si="2"/>
        <x:v>0</x:v>
      </x:c>
      <x:c r="L8" s="77">
        <x:f t="shared" si="3"/>
        <x:v>23</x:v>
      </x:c>
      <x:c r="M8" s="63" t="n">
        <x:f>H8*F8*(1+'14_Parametros'!$B$9+'14_Parametros'!$B$10)</x:f>
        <x:v>0</x:v>
      </x:c>
      <x:c r="N8" s="63">
        <x:f t="shared" si="4"/>
        <x:v>376890.75630252104</x:v>
      </x:c>
      <x:c r="O8" s="52" t="str">
        <x:f t="shared" si="5"/>
        <x:v>Consistente</x:v>
      </x:c>
    </x:row>
    <x:row r="9" ht="34.04999923706055" customHeight="1">
      <x:c r="A9" s="51" t="s">
        <x:v>509</x:v>
      </x:c>
      <x:c r="B9" s="51" t="str">
        <x:f>'07_Presupuesto'!A16</x:f>
        <x:v>B.1.1.3</x:v>
      </x:c>
      <x:c r="C9" s="51" t="str">
        <x:f>'07_Presupuesto'!C16</x:f>
        <x:v>Cimientos</x:v>
      </x:c>
      <x:c r="D9" s="51" t="str">
        <x:f>'07_Presupuesto'!D16</x:f>
        <x:v>M3</x:v>
      </x:c>
      <x:c r="E9" s="51" t="n">
        <x:f>'07_Presupuesto'!E16</x:f>
        <x:v>14</x:v>
      </x:c>
      <x:c r="F9" s="64" t="n">
        <x:f>'07_Presupuesto'!G16</x:f>
        <x:v>189075.63025210085</x:v>
      </x:c>
      <x:c r="G9" s="76" t="n">
        <x:f>0</x:f>
        <x:v>0</x:v>
      </x:c>
      <x:c r="H9" s="76">
        <x:f t="shared" si="0"/>
        <x:v>0</x:v>
      </x:c>
      <x:c r="I9" s="76" t="n">
        <x:f>E9*MAX(0,MIN(1,(EOMONTH('14_Parametros'!$B$5,0)-'07_Presupuesto'!J16+1)/('07_Presupuesto'!K16-'07_Presupuesto'!J16+1)))</x:f>
        <x:v>0</x:v>
      </x:c>
      <x:c r="J9" s="64">
        <x:f t="shared" si="1"/>
        <x:v>0</x:v>
      </x:c>
      <x:c r="K9" s="70">
        <x:f t="shared" si="2"/>
        <x:v>0</x:v>
      </x:c>
      <x:c r="L9" s="76">
        <x:f t="shared" si="3"/>
        <x:v>14</x:v>
      </x:c>
      <x:c r="M9" s="64" t="n">
        <x:f>H9*F9*(1+'14_Parametros'!$B$9+'14_Parametros'!$B$10)</x:f>
        <x:v>0</x:v>
      </x:c>
      <x:c r="N9" s="64">
        <x:f t="shared" si="4"/>
        <x:v>2647058.823529412</x:v>
      </x:c>
      <x:c r="O9" s="51" t="str">
        <x:f t="shared" si="5"/>
        <x:v>Consistente</x:v>
      </x:c>
    </x:row>
    <x:row r="10" ht="34.04999923706055" customHeight="1">
      <x:c r="A10" s="52" t="s">
        <x:v>509</x:v>
      </x:c>
      <x:c r="B10" s="52" t="str">
        <x:f>'07_Presupuesto'!A17</x:f>
        <x:v>B.1.2.1</x:v>
      </x:c>
      <x:c r="C10" s="52" t="str">
        <x:f>'07_Presupuesto'!C17</x:f>
        <x:v>Preparación de la subrasante</x:v>
      </x:c>
      <x:c r="D10" s="52" t="str">
        <x:f>'07_Presupuesto'!D17</x:f>
        <x:v>M2</x:v>
      </x:c>
      <x:c r="E10" s="52" t="n">
        <x:f>'07_Presupuesto'!E17</x:f>
        <x:v>143</x:v>
      </x:c>
      <x:c r="F10" s="63" t="n">
        <x:f>'07_Presupuesto'!G17</x:f>
        <x:v>2689.075630252101</x:v>
      </x:c>
      <x:c r="G10" s="77" t="n">
        <x:f>0</x:f>
        <x:v>0</x:v>
      </x:c>
      <x:c r="H10" s="77">
        <x:f t="shared" si="0"/>
        <x:v>111.22222222222223</x:v>
      </x:c>
      <x:c r="I10" s="77" t="n">
        <x:f>E10*MAX(0,MIN(1,(EOMONTH('14_Parametros'!$B$5,0)-'07_Presupuesto'!J17+1)/('07_Presupuesto'!K17-'07_Presupuesto'!J17+1)))</x:f>
        <x:v>111.22222222222223</x:v>
      </x:c>
      <x:c r="J10" s="63">
        <x:f t="shared" si="1"/>
        <x:v>299084.96732026146</x:v>
      </x:c>
      <x:c r="K10" s="69">
        <x:f t="shared" si="2"/>
        <x:v>0.77777777777777779</x:v>
      </x:c>
      <x:c r="L10" s="77">
        <x:f t="shared" si="3"/>
        <x:v>31.777777777777771</x:v>
      </x:c>
      <x:c r="M10" s="63" t="n">
        <x:f>H10*F10*(1+'14_Parametros'!$B$9+'14_Parametros'!$B$10)</x:f>
        <x:v>373856.20915032685</x:v>
      </x:c>
      <x:c r="N10" s="63">
        <x:f t="shared" si="4"/>
        <x:v>85452.847805788959</x:v>
      </x:c>
      <x:c r="O10" s="52" t="str">
        <x:f t="shared" si="5"/>
        <x:v>Consistente</x:v>
      </x:c>
    </x:row>
    <x:row r="11" ht="34.04999923706055" customHeight="1">
      <x:c r="A11" s="51" t="s">
        <x:v>509</x:v>
      </x:c>
      <x:c r="B11" s="51" t="str">
        <x:f>'07_Presupuesto'!A18</x:f>
        <x:v>B.1.2.2</x:v>
      </x:c>
      <x:c r="C11" s="51" t="str">
        <x:f>'07_Presupuesto'!C18</x:f>
        <x:v>Base Estabilizada e=8cm</x:v>
      </x:c>
      <x:c r="D11" s="51" t="str">
        <x:f>'07_Presupuesto'!D18</x:f>
        <x:v>M3</x:v>
      </x:c>
      <x:c r="E11" s="51" t="n">
        <x:f>'07_Presupuesto'!E18</x:f>
        <x:v>11.44</x:v>
      </x:c>
      <x:c r="F11" s="64" t="n">
        <x:f>'07_Presupuesto'!G18</x:f>
        <x:v>35294.117647058825</x:v>
      </x:c>
      <x:c r="G11" s="76" t="n">
        <x:f>0</x:f>
        <x:v>0</x:v>
      </x:c>
      <x:c r="H11" s="76">
        <x:f t="shared" si="0"/>
        <x:v>8.8977777777777778</x:v>
      </x:c>
      <x:c r="I11" s="76" t="n">
        <x:f>E11*MAX(0,MIN(1,(EOMONTH('14_Parametros'!$B$5,0)-'07_Presupuesto'!J18+1)/('07_Presupuesto'!K18-'07_Presupuesto'!J18+1)))</x:f>
        <x:v>8.897777777777778</x:v>
      </x:c>
      <x:c r="J11" s="64">
        <x:f t="shared" si="1"/>
        <x:v>314039.21568627452</x:v>
      </x:c>
      <x:c r="K11" s="70">
        <x:f t="shared" si="2"/>
        <x:v>0.77777777777777779</x:v>
      </x:c>
      <x:c r="L11" s="76">
        <x:f t="shared" si="3"/>
        <x:v>2.5422222222222217</x:v>
      </x:c>
      <x:c r="M11" s="64" t="n">
        <x:f>H11*F11*(1+'14_Parametros'!$B$9+'14_Parametros'!$B$10)</x:f>
        <x:v>392549.01960784313</x:v>
      </x:c>
      <x:c r="N11" s="64">
        <x:f t="shared" si="4"/>
        <x:v>89725.490196078419</x:v>
      </x:c>
      <x:c r="O11" s="51" t="str">
        <x:f t="shared" si="5"/>
        <x:v>Consistente</x:v>
      </x:c>
    </x:row>
    <x:row r="12" ht="34.04999923706055" customHeight="1">
      <x:c r="A12" s="52" t="s">
        <x:v>509</x:v>
      </x:c>
      <x:c r="B12" s="52" t="str">
        <x:f>'07_Presupuesto'!A19</x:f>
        <x:v>B.1.2.3</x:v>
      </x:c>
      <x:c r="C12" s="52" t="str">
        <x:f>'07_Presupuesto'!C19</x:f>
        <x:v>Impermeabilización film de Polietileno e=0,10mm</x:v>
      </x:c>
      <x:c r="D12" s="52" t="str">
        <x:f>'07_Presupuesto'!D19</x:f>
        <x:v>M2</x:v>
      </x:c>
      <x:c r="E12" s="52" t="n">
        <x:f>'07_Presupuesto'!E19</x:f>
        <x:v>143</x:v>
      </x:c>
      <x:c r="F12" s="63" t="n">
        <x:f>'07_Presupuesto'!G19</x:f>
        <x:v>1344.5378151260504</x:v>
      </x:c>
      <x:c r="G12" s="77" t="n">
        <x:f>0</x:f>
        <x:v>0</x:v>
      </x:c>
      <x:c r="H12" s="77">
        <x:f t="shared" si="0"/>
        <x:v>0</x:v>
      </x:c>
      <x:c r="I12" s="77" t="n">
        <x:f>E12*MAX(0,MIN(1,(EOMONTH('14_Parametros'!$B$5,0)-'07_Presupuesto'!J19+1)/('07_Presupuesto'!K19-'07_Presupuesto'!J19+1)))</x:f>
        <x:v>0</x:v>
      </x:c>
      <x:c r="J12" s="63">
        <x:f t="shared" si="1"/>
        <x:v>0</x:v>
      </x:c>
      <x:c r="K12" s="69">
        <x:f t="shared" si="2"/>
        <x:v>0</x:v>
      </x:c>
      <x:c r="L12" s="77">
        <x:f t="shared" si="3"/>
        <x:v>143</x:v>
      </x:c>
      <x:c r="M12" s="63" t="n">
        <x:f>H12*F12*(1+'14_Parametros'!$B$9+'14_Parametros'!$B$10)</x:f>
        <x:v>0</x:v>
      </x:c>
      <x:c r="N12" s="63">
        <x:f t="shared" si="4"/>
        <x:v>192268.90756302522</x:v>
      </x:c>
      <x:c r="O12" s="52" t="str">
        <x:f t="shared" si="5"/>
        <x:v>Consistente</x:v>
      </x:c>
    </x:row>
    <x:row r="13" ht="34.04999923706055" customHeight="1">
      <x:c r="A13" s="51" t="s">
        <x:v>509</x:v>
      </x:c>
      <x:c r="B13" s="51" t="str">
        <x:f>'07_Presupuesto'!A20</x:f>
        <x:v>B.1.2.4</x:v>
      </x:c>
      <x:c r="C13" s="51" t="str">
        <x:f>'07_Presupuesto'!C20</x:f>
        <x:v>Cama de Ripio e=8cm</x:v>
      </x:c>
      <x:c r="D13" s="51" t="str">
        <x:f>'07_Presupuesto'!D20</x:f>
        <x:v>M3</x:v>
      </x:c>
      <x:c r="E13" s="51" t="n">
        <x:f>'07_Presupuesto'!E20</x:f>
        <x:v>11.44</x:v>
      </x:c>
      <x:c r="F13" s="64" t="n">
        <x:f>'07_Presupuesto'!G20</x:f>
        <x:v>37815.12605042017</x:v>
      </x:c>
      <x:c r="G13" s="76" t="n">
        <x:f>0</x:f>
        <x:v>0</x:v>
      </x:c>
      <x:c r="H13" s="76">
        <x:f t="shared" si="0"/>
        <x:v>0</x:v>
      </x:c>
      <x:c r="I13" s="76" t="n">
        <x:f>E13*MAX(0,MIN(1,(EOMONTH('14_Parametros'!$B$5,0)-'07_Presupuesto'!J20+1)/('07_Presupuesto'!K20-'07_Presupuesto'!J20+1)))</x:f>
        <x:v>0</x:v>
      </x:c>
      <x:c r="J13" s="64">
        <x:f t="shared" si="1"/>
        <x:v>0</x:v>
      </x:c>
      <x:c r="K13" s="70">
        <x:f t="shared" si="2"/>
        <x:v>0</x:v>
      </x:c>
      <x:c r="L13" s="76">
        <x:f t="shared" si="3"/>
        <x:v>11.44</x:v>
      </x:c>
      <x:c r="M13" s="64" t="n">
        <x:f>H13*F13*(1+'14_Parametros'!$B$9+'14_Parametros'!$B$10)</x:f>
        <x:v>0</x:v>
      </x:c>
      <x:c r="N13" s="64">
        <x:f t="shared" si="4"/>
        <x:v>432605.04201680672</x:v>
      </x:c>
      <x:c r="O13" s="51" t="str">
        <x:f t="shared" si="5"/>
        <x:v>Consistente</x:v>
      </x:c>
    </x:row>
    <x:row r="14" ht="34.04999923706055" customHeight="1">
      <x:c r="A14" s="52" t="s">
        <x:v>509</x:v>
      </x:c>
      <x:c r="B14" s="52" t="str">
        <x:f>'07_Presupuesto'!A21</x:f>
        <x:v>B.1.2.5</x:v>
      </x:c>
      <x:c r="C14" s="52" t="str">
        <x:f>'07_Presupuesto'!C21</x:f>
        <x:v>Malla Acma C-92</x:v>
      </x:c>
      <x:c r="D14" s="52" t="str">
        <x:f>'07_Presupuesto'!D21</x:f>
        <x:v>M2</x:v>
      </x:c>
      <x:c r="E14" s="52" t="n">
        <x:f>'07_Presupuesto'!E21</x:f>
        <x:v>143</x:v>
      </x:c>
      <x:c r="F14" s="63" t="n">
        <x:f>'07_Presupuesto'!G21</x:f>
        <x:v>4537.81512605042</x:v>
      </x:c>
      <x:c r="G14" s="77" t="n">
        <x:f>0</x:f>
        <x:v>0</x:v>
      </x:c>
      <x:c r="H14" s="77">
        <x:f t="shared" si="0"/>
        <x:v>0</x:v>
      </x:c>
      <x:c r="I14" s="77" t="n">
        <x:f>E14*MAX(0,MIN(1,(EOMONTH('14_Parametros'!$B$5,0)-'07_Presupuesto'!J21+1)/('07_Presupuesto'!K21-'07_Presupuesto'!J21+1)))</x:f>
        <x:v>0</x:v>
      </x:c>
      <x:c r="J14" s="63">
        <x:f t="shared" si="1"/>
        <x:v>0</x:v>
      </x:c>
      <x:c r="K14" s="69">
        <x:f t="shared" si="2"/>
        <x:v>0</x:v>
      </x:c>
      <x:c r="L14" s="77">
        <x:f t="shared" si="3"/>
        <x:v>143</x:v>
      </x:c>
      <x:c r="M14" s="63" t="n">
        <x:f>H14*F14*(1+'14_Parametros'!$B$9+'14_Parametros'!$B$10)</x:f>
        <x:v>0</x:v>
      </x:c>
      <x:c r="N14" s="63">
        <x:f t="shared" si="4"/>
        <x:v>648907.56302521005</x:v>
      </x:c>
      <x:c r="O14" s="52" t="str">
        <x:f t="shared" si="5"/>
        <x:v>Consistente</x:v>
      </x:c>
    </x:row>
    <x:row r="15" ht="34.04999923706055" customHeight="1">
      <x:c r="A15" s="51" t="s">
        <x:v>509</x:v>
      </x:c>
      <x:c r="B15" s="51" t="str">
        <x:f>'07_Presupuesto'!A22</x:f>
        <x:v>B.1.2.6</x:v>
      </x:c>
      <x:c r="C15" s="51" t="str">
        <x:f>'07_Presupuesto'!C22</x:f>
        <x:v>Radier e= 7cm</x:v>
      </x:c>
      <x:c r="D15" s="51" t="str">
        <x:f>'07_Presupuesto'!D22</x:f>
        <x:v>M2</x:v>
      </x:c>
      <x:c r="E15" s="51" t="n">
        <x:f>'07_Presupuesto'!E22</x:f>
        <x:v>143</x:v>
      </x:c>
      <x:c r="F15" s="64" t="n">
        <x:f>'07_Presupuesto'!G22</x:f>
        <x:v>13277.310924369749</x:v>
      </x:c>
      <x:c r="G15" s="76" t="n">
        <x:f>0</x:f>
        <x:v>0</x:v>
      </x:c>
      <x:c r="H15" s="76">
        <x:f t="shared" si="0"/>
        <x:v>0</x:v>
      </x:c>
      <x:c r="I15" s="76" t="n">
        <x:f>E15*MAX(0,MIN(1,(EOMONTH('14_Parametros'!$B$5,0)-'07_Presupuesto'!J22+1)/('07_Presupuesto'!K22-'07_Presupuesto'!J22+1)))</x:f>
        <x:v>0</x:v>
      </x:c>
      <x:c r="J15" s="64">
        <x:f t="shared" si="1"/>
        <x:v>0</x:v>
      </x:c>
      <x:c r="K15" s="70">
        <x:f t="shared" si="2"/>
        <x:v>0</x:v>
      </x:c>
      <x:c r="L15" s="76">
        <x:f t="shared" si="3"/>
        <x:v>143</x:v>
      </x:c>
      <x:c r="M15" s="64" t="n">
        <x:f>H15*F15*(1+'14_Parametros'!$B$9+'14_Parametros'!$B$10)</x:f>
        <x:v>0</x:v>
      </x:c>
      <x:c r="N15" s="64">
        <x:f t="shared" si="4"/>
        <x:v>1898655.4621848741</x:v>
      </x:c>
      <x:c r="O15" s="51" t="str">
        <x:f t="shared" si="5"/>
        <x:v>Consistente</x:v>
      </x:c>
    </x:row>
    <x:row r="16" ht="34.04999923706055" customHeight="1">
      <x:c r="A16" s="52" t="s">
        <x:v>509</x:v>
      </x:c>
      <x:c r="B16" s="52" t="str">
        <x:f>'07_Presupuesto'!A23</x:f>
        <x:v>B.1.3.1</x:v>
      </x:c>
      <x:c r="C16" s="52" t="str">
        <x:f>'07_Presupuesto'!C23</x:f>
        <x:v>Estabilizado Compactado e=20cm</x:v>
      </x:c>
      <x:c r="D16" s="52" t="str">
        <x:f>'07_Presupuesto'!D23</x:f>
        <x:v>M3</x:v>
      </x:c>
      <x:c r="E16" s="52" t="n">
        <x:f>'07_Presupuesto'!E23</x:f>
        <x:v>18.65</x:v>
      </x:c>
      <x:c r="F16" s="63" t="n">
        <x:f>'07_Presupuesto'!G23</x:f>
        <x:v>36974.78991596639</x:v>
      </x:c>
      <x:c r="G16" s="77" t="n">
        <x:f>0</x:f>
        <x:v>0</x:v>
      </x:c>
      <x:c r="H16" s="77">
        <x:f t="shared" si="0"/>
        <x:v>14.505555555555555</x:v>
      </x:c>
      <x:c r="I16" s="77" t="n">
        <x:f>E16*MAX(0,MIN(1,(EOMONTH('14_Parametros'!$B$5,0)-'07_Presupuesto'!J23+1)/('07_Presupuesto'!K23-'07_Presupuesto'!J23+1)))</x:f>
        <x:v>14.505555555555556</x:v>
      </x:c>
      <x:c r="J16" s="63">
        <x:f t="shared" si="1"/>
        <x:v>536339.86928104574</x:v>
      </x:c>
      <x:c r="K16" s="69">
        <x:f t="shared" si="2"/>
        <x:v>0.77777777777777779</x:v>
      </x:c>
      <x:c r="L16" s="77">
        <x:f t="shared" si="3"/>
        <x:v>4.1444444444444439</x:v>
      </x:c>
      <x:c r="M16" s="63" t="n">
        <x:f>H16*F16*(1+'14_Parametros'!$B$9+'14_Parametros'!$B$10)</x:f>
        <x:v>670424.8366013071</x:v>
      </x:c>
      <x:c r="N16" s="63">
        <x:f t="shared" si="4"/>
        <x:v>153239.96265172734</x:v>
      </x:c>
      <x:c r="O16" s="52" t="str">
        <x:f t="shared" si="5"/>
        <x:v>Consistente</x:v>
      </x:c>
    </x:row>
    <x:row r="17" ht="34.04999923706055" customHeight="1">
      <x:c r="A17" s="51" t="s">
        <x:v>509</x:v>
      </x:c>
      <x:c r="B17" s="51" t="str">
        <x:f>'07_Presupuesto'!A24</x:f>
        <x:v>B.1.3.2</x:v>
      </x:c>
      <x:c r="C17" s="51" t="str">
        <x:f>'07_Presupuesto'!C24</x:f>
        <x:v>Ripio Compactado e=10cm</x:v>
      </x:c>
      <x:c r="D17" s="51" t="str">
        <x:f>'07_Presupuesto'!D24</x:f>
        <x:v>M3</x:v>
      </x:c>
      <x:c r="E17" s="51" t="n">
        <x:f>'07_Presupuesto'!E24</x:f>
        <x:v>9.324</x:v>
      </x:c>
      <x:c r="F17" s="64" t="n">
        <x:f>'07_Presupuesto'!G24</x:f>
        <x:v>38655.46218487395</x:v>
      </x:c>
      <x:c r="G17" s="76" t="n">
        <x:f>0</x:f>
        <x:v>0</x:v>
      </x:c>
      <x:c r="H17" s="76">
        <x:f t="shared" si="0"/>
        <x:v>7.2519999999999998</x:v>
      </x:c>
      <x:c r="I17" s="76" t="n">
        <x:f>E17*MAX(0,MIN(1,(EOMONTH('14_Parametros'!$B$5,0)-'07_Presupuesto'!J24+1)/('07_Presupuesto'!K24-'07_Presupuesto'!J24+1)))</x:f>
        <x:v>7.252</x:v>
      </x:c>
      <x:c r="J17" s="64">
        <x:f t="shared" si="1"/>
        <x:v>280329.41176470584</x:v>
      </x:c>
      <x:c r="K17" s="70">
        <x:f t="shared" si="2"/>
        <x:v>0.77777777777777779</x:v>
      </x:c>
      <x:c r="L17" s="76">
        <x:f t="shared" si="3"/>
        <x:v>2.0720000000000001</x:v>
      </x:c>
      <x:c r="M17" s="64" t="n">
        <x:f>H17*F17*(1+'14_Parametros'!$B$9+'14_Parametros'!$B$10)</x:f>
        <x:v>350411.7647058823</x:v>
      </x:c>
      <x:c r="N17" s="64">
        <x:f t="shared" si="4"/>
        <x:v>80094.117647058825</x:v>
      </x:c>
      <x:c r="O17" s="51" t="str">
        <x:f t="shared" si="5"/>
        <x:v>Consistente</x:v>
      </x:c>
    </x:row>
    <x:row r="18" ht="34.04999923706055" customHeight="1">
      <x:c r="A18" s="52" t="s">
        <x:v>509</x:v>
      </x:c>
      <x:c r="B18" s="52" t="str">
        <x:f>'07_Presupuesto'!A25</x:f>
        <x:v>B.1.3.3</x:v>
      </x:c>
      <x:c r="C18" s="52" t="str">
        <x:f>'07_Presupuesto'!C25</x:f>
        <x:v>Polietileno e=0,15mm</x:v>
      </x:c>
      <x:c r="D18" s="52" t="str">
        <x:f>'07_Presupuesto'!D25</x:f>
        <x:v>M2</x:v>
      </x:c>
      <x:c r="E18" s="52" t="n">
        <x:f>'07_Presupuesto'!E25</x:f>
        <x:v>93.24</x:v>
      </x:c>
      <x:c r="F18" s="63" t="n">
        <x:f>'07_Presupuesto'!G25</x:f>
        <x:v>1512.6050420168067</x:v>
      </x:c>
      <x:c r="G18" s="77" t="n">
        <x:f>0</x:f>
        <x:v>0</x:v>
      </x:c>
      <x:c r="H18" s="77">
        <x:f t="shared" si="0"/>
        <x:v>0</x:v>
      </x:c>
      <x:c r="I18" s="77" t="n">
        <x:f>E18*MAX(0,MIN(1,(EOMONTH('14_Parametros'!$B$5,0)-'07_Presupuesto'!J25+1)/('07_Presupuesto'!K25-'07_Presupuesto'!J25+1)))</x:f>
        <x:v>0</x:v>
      </x:c>
      <x:c r="J18" s="63">
        <x:f t="shared" si="1"/>
        <x:v>0</x:v>
      </x:c>
      <x:c r="K18" s="69">
        <x:f t="shared" si="2"/>
        <x:v>0</x:v>
      </x:c>
      <x:c r="L18" s="77">
        <x:f t="shared" si="3"/>
        <x:v>93.24</x:v>
      </x:c>
      <x:c r="M18" s="63" t="n">
        <x:f>H18*F18*(1+'14_Parametros'!$B$9+'14_Parametros'!$B$10)</x:f>
        <x:v>0</x:v>
      </x:c>
      <x:c r="N18" s="63">
        <x:f t="shared" si="4"/>
        <x:v>141035.29411764705</x:v>
      </x:c>
      <x:c r="O18" s="52" t="str">
        <x:f t="shared" si="5"/>
        <x:v>Consistente</x:v>
      </x:c>
    </x:row>
    <x:row r="19" ht="34.04999923706055" customHeight="1">
      <x:c r="A19" s="51" t="s">
        <x:v>509</x:v>
      </x:c>
      <x:c r="B19" s="51" t="str">
        <x:f>'07_Presupuesto'!A26</x:f>
        <x:v>B.1.3.4</x:v>
      </x:c>
      <x:c r="C19" s="51" t="str">
        <x:f>'07_Presupuesto'!C26</x:f>
        <x:v>Radier e=10cm</x:v>
      </x:c>
      <x:c r="D19" s="51" t="str">
        <x:f>'07_Presupuesto'!D26</x:f>
        <x:v>M2</x:v>
      </x:c>
      <x:c r="E19" s="51" t="n">
        <x:f>'07_Presupuesto'!E26</x:f>
        <x:v>93.24</x:v>
      </x:c>
      <x:c r="F19" s="64" t="n">
        <x:f>'07_Presupuesto'!G26</x:f>
        <x:v>16638.655462184874</x:v>
      </x:c>
      <x:c r="G19" s="76" t="n">
        <x:f>0</x:f>
        <x:v>0</x:v>
      </x:c>
      <x:c r="H19" s="76">
        <x:f t="shared" si="0"/>
        <x:v>0</x:v>
      </x:c>
      <x:c r="I19" s="76" t="n">
        <x:f>E19*MAX(0,MIN(1,(EOMONTH('14_Parametros'!$B$5,0)-'07_Presupuesto'!J26+1)/('07_Presupuesto'!K26-'07_Presupuesto'!J26+1)))</x:f>
        <x:v>0</x:v>
      </x:c>
      <x:c r="J19" s="64">
        <x:f t="shared" si="1"/>
        <x:v>0</x:v>
      </x:c>
      <x:c r="K19" s="70">
        <x:f t="shared" si="2"/>
        <x:v>0</x:v>
      </x:c>
      <x:c r="L19" s="76">
        <x:f t="shared" si="3"/>
        <x:v>93.24</x:v>
      </x:c>
      <x:c r="M19" s="64" t="n">
        <x:f>H19*F19*(1+'14_Parametros'!$B$9+'14_Parametros'!$B$10)</x:f>
        <x:v>0</x:v>
      </x:c>
      <x:c r="N19" s="64">
        <x:f t="shared" si="4"/>
        <x:v>1551388.2352941176</x:v>
      </x:c>
      <x:c r="O19" s="51" t="str">
        <x:f t="shared" si="5"/>
        <x:v>Consistente</x:v>
      </x:c>
    </x:row>
    <x:row r="20" ht="34.04999923706055" customHeight="1">
      <x:c r="A20" s="52" t="s">
        <x:v>509</x:v>
      </x:c>
      <x:c r="B20" s="52" t="str">
        <x:f>'07_Presupuesto'!A27</x:f>
        <x:v>B.1.4.1</x:v>
      </x:c>
      <x:c r="C20" s="52" t="str">
        <x:f>'07_Presupuesto'!C27</x:f>
        <x:v>Estructura de Metalcon en Muros</x:v>
      </x:c>
      <x:c r="D20" s="52" t="str">
        <x:f>'07_Presupuesto'!D27</x:f>
        <x:v>M2</x:v>
      </x:c>
      <x:c r="E20" s="52" t="n">
        <x:f>'07_Presupuesto'!E27</x:f>
        <x:v>236</x:v>
      </x:c>
      <x:c r="F20" s="63" t="n">
        <x:f>'07_Presupuesto'!G27</x:f>
        <x:v>21680.672268907565</x:v>
      </x:c>
      <x:c r="G20" s="77" t="n">
        <x:f>0</x:f>
        <x:v>0</x:v>
      </x:c>
      <x:c r="H20" s="77">
        <x:f t="shared" si="0"/>
        <x:v>0</x:v>
      </x:c>
      <x:c r="I20" s="77" t="n">
        <x:f>E20*MAX(0,MIN(1,(EOMONTH('14_Parametros'!$B$5,0)-'07_Presupuesto'!J27+1)/('07_Presupuesto'!K27-'07_Presupuesto'!J27+1)))</x:f>
        <x:v>0</x:v>
      </x:c>
      <x:c r="J20" s="63">
        <x:f t="shared" si="1"/>
        <x:v>0</x:v>
      </x:c>
      <x:c r="K20" s="69">
        <x:f t="shared" si="2"/>
        <x:v>0</x:v>
      </x:c>
      <x:c r="L20" s="77">
        <x:f t="shared" si="3"/>
        <x:v>236</x:v>
      </x:c>
      <x:c r="M20" s="63" t="n">
        <x:f>H20*F20*(1+'14_Parametros'!$B$9+'14_Parametros'!$B$10)</x:f>
        <x:v>0</x:v>
      </x:c>
      <x:c r="N20" s="63">
        <x:f t="shared" si="4"/>
        <x:v>5116638.6554621849</x:v>
      </x:c>
      <x:c r="O20" s="52" t="str">
        <x:f t="shared" si="5"/>
        <x:v>Consistente</x:v>
      </x:c>
    </x:row>
    <x:row r="21" ht="34.04999923706055" customHeight="1">
      <x:c r="A21" s="51" t="s">
        <x:v>509</x:v>
      </x:c>
      <x:c r="B21" s="51" t="str">
        <x:f>'07_Presupuesto'!A28</x:f>
        <x:v>B.1.4.2</x:v>
      </x:c>
      <x:c r="C21" s="51" t="str">
        <x:f>'07_Presupuesto'!C28</x:f>
        <x:v>Planchas de OSB e=11.1mm</x:v>
      </x:c>
      <x:c r="D21" s="51" t="str">
        <x:f>'07_Presupuesto'!D28</x:f>
        <x:v>M2</x:v>
      </x:c>
      <x:c r="E21" s="51" t="n">
        <x:f>'07_Presupuesto'!E28</x:f>
        <x:v>153</x:v>
      </x:c>
      <x:c r="F21" s="64" t="n">
        <x:f>'07_Presupuesto'!G28</x:f>
        <x:v>11092.436974789916</x:v>
      </x:c>
      <x:c r="G21" s="76" t="n">
        <x:f>0</x:f>
        <x:v>0</x:v>
      </x:c>
      <x:c r="H21" s="76">
        <x:f t="shared" si="0"/>
        <x:v>0</x:v>
      </x:c>
      <x:c r="I21" s="76" t="n">
        <x:f>E21*MAX(0,MIN(1,(EOMONTH('14_Parametros'!$B$5,0)-'07_Presupuesto'!J28+1)/('07_Presupuesto'!K28-'07_Presupuesto'!J28+1)))</x:f>
        <x:v>0</x:v>
      </x:c>
      <x:c r="J21" s="64">
        <x:f t="shared" si="1"/>
        <x:v>0</x:v>
      </x:c>
      <x:c r="K21" s="70">
        <x:f t="shared" si="2"/>
        <x:v>0</x:v>
      </x:c>
      <x:c r="L21" s="76">
        <x:f t="shared" si="3"/>
        <x:v>153</x:v>
      </x:c>
      <x:c r="M21" s="64" t="n">
        <x:f>H21*F21*(1+'14_Parametros'!$B$9+'14_Parametros'!$B$10)</x:f>
        <x:v>0</x:v>
      </x:c>
      <x:c r="N21" s="64">
        <x:f t="shared" si="4"/>
        <x:v>1697142.8571428573</x:v>
      </x:c>
      <x:c r="O21" s="51" t="str">
        <x:f t="shared" si="5"/>
        <x:v>Consistente</x:v>
      </x:c>
    </x:row>
    <x:row r="22" ht="34.04999923706055" customHeight="1">
      <x:c r="A22" s="52" t="s">
        <x:v>509</x:v>
      </x:c>
      <x:c r="B22" s="52" t="str">
        <x:f>'07_Presupuesto'!A29</x:f>
        <x:v>B.1.4.3</x:v>
      </x:c>
      <x:c r="C22" s="52" t="str">
        <x:f>'07_Presupuesto'!C29</x:f>
        <x:v>Forro Exterior</x:v>
      </x:c>
      <x:c r="D22" s="52" t="str">
        <x:f>'07_Presupuesto'!D29</x:f>
        <x:v>M2</x:v>
      </x:c>
      <x:c r="E22" s="52" t="n">
        <x:f>'07_Presupuesto'!E29</x:f>
        <x:v>153</x:v>
      </x:c>
      <x:c r="F22" s="63" t="n">
        <x:f>'07_Presupuesto'!G29</x:f>
        <x:v>19327.731092436974</x:v>
      </x:c>
      <x:c r="G22" s="77" t="n">
        <x:f>0</x:f>
        <x:v>0</x:v>
      </x:c>
      <x:c r="H22" s="77">
        <x:f t="shared" si="0"/>
        <x:v>0</x:v>
      </x:c>
      <x:c r="I22" s="77" t="n">
        <x:f>E22*MAX(0,MIN(1,(EOMONTH('14_Parametros'!$B$5,0)-'07_Presupuesto'!J29+1)/('07_Presupuesto'!K29-'07_Presupuesto'!J29+1)))</x:f>
        <x:v>0</x:v>
      </x:c>
      <x:c r="J22" s="63">
        <x:f t="shared" si="1"/>
        <x:v>0</x:v>
      </x:c>
      <x:c r="K22" s="69">
        <x:f t="shared" si="2"/>
        <x:v>0</x:v>
      </x:c>
      <x:c r="L22" s="77">
        <x:f t="shared" si="3"/>
        <x:v>153</x:v>
      </x:c>
      <x:c r="M22" s="63" t="n">
        <x:f>H22*F22*(1+'14_Parametros'!$B$9+'14_Parametros'!$B$10)</x:f>
        <x:v>0</x:v>
      </x:c>
      <x:c r="N22" s="63">
        <x:f t="shared" si="4"/>
        <x:v>2957142.8571428568</x:v>
      </x:c>
      <x:c r="O22" s="52" t="str">
        <x:f t="shared" si="5"/>
        <x:v>Consistente</x:v>
      </x:c>
    </x:row>
    <x:row r="23" ht="34.04999923706055" customHeight="1">
      <x:c r="A23" s="51" t="s">
        <x:v>509</x:v>
      </x:c>
      <x:c r="B23" s="51" t="str">
        <x:f>'07_Presupuesto'!A30</x:f>
        <x:v>B.1.4.4</x:v>
      </x:c>
      <x:c r="C23" s="51" t="str">
        <x:f>'07_Presupuesto'!C30</x:f>
        <x:v>Forro Interior Volcanita y Aleros Exteriores</x:v>
      </x:c>
      <x:c r="D23" s="51" t="str">
        <x:f>'07_Presupuesto'!D30</x:f>
        <x:v>M2</x:v>
      </x:c>
      <x:c r="E23" s="51" t="n">
        <x:f>'07_Presupuesto'!E30</x:f>
        <x:v>180</x:v>
      </x:c>
      <x:c r="F23" s="64" t="n">
        <x:f>'07_Presupuesto'!G30</x:f>
        <x:v>10756.302521008403</x:v>
      </x:c>
      <x:c r="G23" s="76" t="n">
        <x:f>0</x:f>
        <x:v>0</x:v>
      </x:c>
      <x:c r="H23" s="76">
        <x:f t="shared" si="0"/>
        <x:v>0</x:v>
      </x:c>
      <x:c r="I23" s="76" t="n">
        <x:f>E23*MAX(0,MIN(1,(EOMONTH('14_Parametros'!$B$5,0)-'07_Presupuesto'!J30+1)/('07_Presupuesto'!K30-'07_Presupuesto'!J30+1)))</x:f>
        <x:v>0</x:v>
      </x:c>
      <x:c r="J23" s="64">
        <x:f t="shared" si="1"/>
        <x:v>0</x:v>
      </x:c>
      <x:c r="K23" s="70">
        <x:f t="shared" si="2"/>
        <x:v>0</x:v>
      </x:c>
      <x:c r="L23" s="76">
        <x:f t="shared" si="3"/>
        <x:v>180</x:v>
      </x:c>
      <x:c r="M23" s="64" t="n">
        <x:f>H23*F23*(1+'14_Parametros'!$B$9+'14_Parametros'!$B$10)</x:f>
        <x:v>0</x:v>
      </x:c>
      <x:c r="N23" s="64">
        <x:f t="shared" si="4"/>
        <x:v>1936134.4537815126</x:v>
      </x:c>
      <x:c r="O23" s="51" t="str">
        <x:f t="shared" si="5"/>
        <x:v>Consistente</x:v>
      </x:c>
    </x:row>
    <x:row r="24" ht="34.04999923706055" customHeight="1">
      <x:c r="A24" s="52" t="s">
        <x:v>509</x:v>
      </x:c>
      <x:c r="B24" s="52" t="str">
        <x:f>'07_Presupuesto'!A31</x:f>
        <x:v>B.1.4.5</x:v>
      </x:c>
      <x:c r="C24" s="52" t="str">
        <x:f>'07_Presupuesto'!C31</x:f>
        <x:v>Forro Interior Fibrocemento</x:v>
      </x:c>
      <x:c r="D24" s="52" t="str">
        <x:f>'07_Presupuesto'!D31</x:f>
        <x:v>M2</x:v>
      </x:c>
      <x:c r="E24" s="52" t="n">
        <x:f>'07_Presupuesto'!E31</x:f>
        <x:v>65</x:v>
      </x:c>
      <x:c r="F24" s="63" t="n">
        <x:f>'07_Presupuesto'!G31</x:f>
        <x:v>14957.983193277312</x:v>
      </x:c>
      <x:c r="G24" s="77" t="n">
        <x:f>0</x:f>
        <x:v>0</x:v>
      </x:c>
      <x:c r="H24" s="77">
        <x:f t="shared" si="0"/>
        <x:v>0</x:v>
      </x:c>
      <x:c r="I24" s="77" t="n">
        <x:f>E24*MAX(0,MIN(1,(EOMONTH('14_Parametros'!$B$5,0)-'07_Presupuesto'!J31+1)/('07_Presupuesto'!K31-'07_Presupuesto'!J31+1)))</x:f>
        <x:v>0</x:v>
      </x:c>
      <x:c r="J24" s="63">
        <x:f t="shared" si="1"/>
        <x:v>0</x:v>
      </x:c>
      <x:c r="K24" s="69">
        <x:f t="shared" si="2"/>
        <x:v>0</x:v>
      </x:c>
      <x:c r="L24" s="77">
        <x:f t="shared" si="3"/>
        <x:v>65</x:v>
      </x:c>
      <x:c r="M24" s="63" t="n">
        <x:f>H24*F24*(1+'14_Parametros'!$B$9+'14_Parametros'!$B$10)</x:f>
        <x:v>0</x:v>
      </x:c>
      <x:c r="N24" s="63">
        <x:f t="shared" si="4"/>
        <x:v>972268.90756302525</x:v>
      </x:c>
      <x:c r="O24" s="52" t="str">
        <x:f t="shared" si="5"/>
        <x:v>Consistente</x:v>
      </x:c>
    </x:row>
    <x:row r="25" ht="34.04999923706055" customHeight="1">
      <x:c r="A25" s="51" t="s">
        <x:v>509</x:v>
      </x:c>
      <x:c r="B25" s="51" t="str">
        <x:f>'07_Presupuesto'!A32</x:f>
        <x:v>B.1.5.1</x:v>
      </x:c>
      <x:c r="C25" s="51" t="str">
        <x:f>'07_Presupuesto'!C32</x:f>
        <x:v>Cerchas y Costaneras de Acero Galvanizado</x:v>
      </x:c>
      <x:c r="D25" s="51" t="str">
        <x:f>'07_Presupuesto'!D32</x:f>
        <x:v>M2</x:v>
      </x:c>
      <x:c r="E25" s="51" t="n">
        <x:f>'07_Presupuesto'!E32</x:f>
        <x:v>78.61</x:v>
      </x:c>
      <x:c r="F25" s="64" t="n">
        <x:f>'07_Presupuesto'!G32</x:f>
        <x:v>28571.428571428572</x:v>
      </x:c>
      <x:c r="G25" s="76" t="n">
        <x:f>0</x:f>
        <x:v>0</x:v>
      </x:c>
      <x:c r="H25" s="76">
        <x:f t="shared" si="0"/>
        <x:v>0</x:v>
      </x:c>
      <x:c r="I25" s="76" t="n">
        <x:f>E25*MAX(0,MIN(1,(EOMONTH('14_Parametros'!$B$5,0)-'07_Presupuesto'!J32+1)/('07_Presupuesto'!K32-'07_Presupuesto'!J32+1)))</x:f>
        <x:v>0</x:v>
      </x:c>
      <x:c r="J25" s="64">
        <x:f t="shared" si="1"/>
        <x:v>0</x:v>
      </x:c>
      <x:c r="K25" s="70">
        <x:f t="shared" si="2"/>
        <x:v>0</x:v>
      </x:c>
      <x:c r="L25" s="76">
        <x:f t="shared" si="3"/>
        <x:v>78.61</x:v>
      </x:c>
      <x:c r="M25" s="64" t="n">
        <x:f>H25*F25*(1+'14_Parametros'!$B$9+'14_Parametros'!$B$10)</x:f>
        <x:v>0</x:v>
      </x:c>
      <x:c r="N25" s="64">
        <x:f t="shared" si="4"/>
        <x:v>2246000</x:v>
      </x:c>
      <x:c r="O25" s="51" t="str">
        <x:f t="shared" si="5"/>
        <x:v>Consistente</x:v>
      </x:c>
    </x:row>
    <x:row r="26" ht="34.04999923706055" customHeight="1">
      <x:c r="A26" s="52" t="s">
        <x:v>509</x:v>
      </x:c>
      <x:c r="B26" s="52" t="str">
        <x:f>'07_Presupuesto'!A33</x:f>
        <x:v>B.1.6.1</x:v>
      </x:c>
      <x:c r="C26" s="52" t="str">
        <x:f>'07_Presupuesto'!C33</x:f>
        <x:v>Aislación Papel Impermeabilizante</x:v>
      </x:c>
      <x:c r="D26" s="52" t="str">
        <x:f>'07_Presupuesto'!D33</x:f>
        <x:v>M2</x:v>
      </x:c>
      <x:c r="E26" s="52" t="n">
        <x:f>'07_Presupuesto'!E33</x:f>
        <x:v>78.61</x:v>
      </x:c>
      <x:c r="F26" s="63" t="n">
        <x:f>'07_Presupuesto'!G33</x:f>
        <x:v>1932.7731092436975</x:v>
      </x:c>
      <x:c r="G26" s="77" t="n">
        <x:f>0</x:f>
        <x:v>0</x:v>
      </x:c>
      <x:c r="H26" s="77">
        <x:f t="shared" si="0"/>
        <x:v>0</x:v>
      </x:c>
      <x:c r="I26" s="77" t="n">
        <x:f>E26*MAX(0,MIN(1,(EOMONTH('14_Parametros'!$B$5,0)-'07_Presupuesto'!J33+1)/('07_Presupuesto'!K33-'07_Presupuesto'!J33+1)))</x:f>
        <x:v>0</x:v>
      </x:c>
      <x:c r="J26" s="63">
        <x:f t="shared" si="1"/>
        <x:v>0</x:v>
      </x:c>
      <x:c r="K26" s="69">
        <x:f t="shared" si="2"/>
        <x:v>0</x:v>
      </x:c>
      <x:c r="L26" s="77">
        <x:f t="shared" si="3"/>
        <x:v>78.61</x:v>
      </x:c>
      <x:c r="M26" s="63" t="n">
        <x:f>H26*F26*(1+'14_Parametros'!$B$9+'14_Parametros'!$B$10)</x:f>
        <x:v>0</x:v>
      </x:c>
      <x:c r="N26" s="63">
        <x:f t="shared" si="4"/>
        <x:v>151935.29411764705</x:v>
      </x:c>
      <x:c r="O26" s="52" t="str">
        <x:f t="shared" si="5"/>
        <x:v>Consistente</x:v>
      </x:c>
    </x:row>
    <x:row r="27" ht="34.04999923706055" customHeight="1">
      <x:c r="A27" s="51" t="s">
        <x:v>509</x:v>
      </x:c>
      <x:c r="B27" s="51" t="str">
        <x:f>'07_Presupuesto'!A34</x:f>
        <x:v>B.1.6.2</x:v>
      </x:c>
      <x:c r="C27" s="51" t="str">
        <x:f>'07_Presupuesto'!C34</x:f>
        <x:v>Planchas OSB e=11.1mm</x:v>
      </x:c>
      <x:c r="D27" s="51" t="str">
        <x:f>'07_Presupuesto'!D34</x:f>
        <x:v>M2</x:v>
      </x:c>
      <x:c r="E27" s="51" t="n">
        <x:f>'07_Presupuesto'!E34</x:f>
        <x:v>78.61</x:v>
      </x:c>
      <x:c r="F27" s="64" t="n">
        <x:f>'07_Presupuesto'!G34</x:f>
        <x:v>11092.436974789916</x:v>
      </x:c>
      <x:c r="G27" s="76" t="n">
        <x:f>0</x:f>
        <x:v>0</x:v>
      </x:c>
      <x:c r="H27" s="76">
        <x:f t="shared" si="0"/>
        <x:v>0</x:v>
      </x:c>
      <x:c r="I27" s="76" t="n">
        <x:f>E27*MAX(0,MIN(1,(EOMONTH('14_Parametros'!$B$5,0)-'07_Presupuesto'!J34+1)/('07_Presupuesto'!K34-'07_Presupuesto'!J34+1)))</x:f>
        <x:v>0</x:v>
      </x:c>
      <x:c r="J27" s="64">
        <x:f t="shared" si="1"/>
        <x:v>0</x:v>
      </x:c>
      <x:c r="K27" s="70">
        <x:f t="shared" si="2"/>
        <x:v>0</x:v>
      </x:c>
      <x:c r="L27" s="76">
        <x:f t="shared" si="3"/>
        <x:v>78.61</x:v>
      </x:c>
      <x:c r="M27" s="64" t="n">
        <x:f>H27*F27*(1+'14_Parametros'!$B$9+'14_Parametros'!$B$10)</x:f>
        <x:v>0</x:v>
      </x:c>
      <x:c r="N27" s="64">
        <x:f t="shared" si="4"/>
        <x:v>871976.4705882353</x:v>
      </x:c>
      <x:c r="O27" s="51" t="str">
        <x:f t="shared" si="5"/>
        <x:v>Consistente</x:v>
      </x:c>
    </x:row>
    <x:row r="28" ht="34.04999923706055" customHeight="1">
      <x:c r="A28" s="52" t="s">
        <x:v>509</x:v>
      </x:c>
      <x:c r="B28" s="52" t="str">
        <x:f>'07_Presupuesto'!A35</x:f>
        <x:v>B.1.6.3</x:v>
      </x:c>
      <x:c r="C28" s="52" t="str">
        <x:f>'07_Presupuesto'!C35</x:f>
        <x:v>Cubierta Onda Estándar</x:v>
      </x:c>
      <x:c r="D28" s="52" t="str">
        <x:f>'07_Presupuesto'!D35</x:f>
        <x:v>M2</x:v>
      </x:c>
      <x:c r="E28" s="52" t="n">
        <x:f>'07_Presupuesto'!E35</x:f>
        <x:v>78.61</x:v>
      </x:c>
      <x:c r="F28" s="63" t="n">
        <x:f>'07_Presupuesto'!G35</x:f>
        <x:v>12436.974789915967</x:v>
      </x:c>
      <x:c r="G28" s="77" t="n">
        <x:f>0</x:f>
        <x:v>0</x:v>
      </x:c>
      <x:c r="H28" s="77">
        <x:f t="shared" si="0"/>
        <x:v>0</x:v>
      </x:c>
      <x:c r="I28" s="77" t="n">
        <x:f>E28*MAX(0,MIN(1,(EOMONTH('14_Parametros'!$B$5,0)-'07_Presupuesto'!J35+1)/('07_Presupuesto'!K35-'07_Presupuesto'!J35+1)))</x:f>
        <x:v>0</x:v>
      </x:c>
      <x:c r="J28" s="63">
        <x:f t="shared" si="1"/>
        <x:v>0</x:v>
      </x:c>
      <x:c r="K28" s="69">
        <x:f t="shared" si="2"/>
        <x:v>0</x:v>
      </x:c>
      <x:c r="L28" s="77">
        <x:f t="shared" si="3"/>
        <x:v>78.61</x:v>
      </x:c>
      <x:c r="M28" s="63" t="n">
        <x:f>H28*F28*(1+'14_Parametros'!$B$9+'14_Parametros'!$B$10)</x:f>
        <x:v>0</x:v>
      </x:c>
      <x:c r="N28" s="63">
        <x:f t="shared" si="4"/>
        <x:v>977670.5882352941</x:v>
      </x:c>
      <x:c r="O28" s="52" t="str">
        <x:f t="shared" si="5"/>
        <x:v>Consistente</x:v>
      </x:c>
    </x:row>
    <x:row r="29" ht="34.04999923706055" customHeight="1">
      <x:c r="A29" s="51" t="s">
        <x:v>510</x:v>
      </x:c>
      <x:c r="B29" s="51" t="str">
        <x:f>'07_Presupuesto'!A14</x:f>
        <x:v>B.1.1.1</x:v>
      </x:c>
      <x:c r="C29" s="51" t="str">
        <x:f>'07_Presupuesto'!C14</x:f>
        <x:v>Excavaciones</x:v>
      </x:c>
      <x:c r="D29" s="51" t="str">
        <x:f>'07_Presupuesto'!D14</x:f>
        <x:v>M3</x:v>
      </x:c>
      <x:c r="E29" s="51" t="n">
        <x:f>'07_Presupuesto'!E14</x:f>
        <x:v>15</x:v>
      </x:c>
      <x:c r="F29" s="64" t="n">
        <x:f>'07_Presupuesto'!G14</x:f>
        <x:v>35294.117647058825</x:v>
      </x:c>
      <x:c r="G29" s="76" t="n">
        <x:f t="shared" ref="G29:G72" si="6">I7</x:f>
        <x:v>15</x:v>
      </x:c>
      <x:c r="H29" s="76">
        <x:f t="shared" si="0"/>
        <x:v>0</x:v>
      </x:c>
      <x:c r="I29" s="76" t="n">
        <x:f>E29*MAX(0,MIN(1,(EOMONTH('14_Parametros'!$B$5,1)-'07_Presupuesto'!J14+1)/('07_Presupuesto'!K14-'07_Presupuesto'!J14+1)))</x:f>
        <x:v>15</x:v>
      </x:c>
      <x:c r="J29" s="64">
        <x:f t="shared" si="1"/>
        <x:v>529411.76470588241</x:v>
      </x:c>
      <x:c r="K29" s="70">
        <x:f t="shared" si="2"/>
        <x:v>1</x:v>
      </x:c>
      <x:c r="L29" s="76">
        <x:f t="shared" si="3"/>
        <x:v>0</x:v>
      </x:c>
      <x:c r="M29" s="64" t="n">
        <x:f>H29*F29*(1+'14_Parametros'!$B$9+'14_Parametros'!$B$10)</x:f>
        <x:v>0</x:v>
      </x:c>
      <x:c r="N29" s="64">
        <x:f t="shared" si="4"/>
        <x:v>0</x:v>
      </x:c>
      <x:c r="O29" s="51" t="str">
        <x:f t="shared" si="5"/>
        <x:v>Consistente</x:v>
      </x:c>
    </x:row>
    <x:row r="30" ht="34.04999923706055" customHeight="1">
      <x:c r="A30" s="52" t="s">
        <x:v>510</x:v>
      </x:c>
      <x:c r="B30" s="52" t="str">
        <x:f>'07_Presupuesto'!A15</x:f>
        <x:v>B.1.1.2</x:v>
      </x:c>
      <x:c r="C30" s="52" t="str">
        <x:f>'07_Presupuesto'!C15</x:f>
        <x:v>Emplantillado</x:v>
      </x:c>
      <x:c r="D30" s="52" t="str">
        <x:f>'07_Presupuesto'!D15</x:f>
        <x:v>M2</x:v>
      </x:c>
      <x:c r="E30" s="52" t="n">
        <x:f>'07_Presupuesto'!E15</x:f>
        <x:v>23</x:v>
      </x:c>
      <x:c r="F30" s="63" t="n">
        <x:f>'07_Presupuesto'!G15</x:f>
        <x:v>16386.55462184874</x:v>
      </x:c>
      <x:c r="G30" s="77">
        <x:f t="shared" si="6"/>
        <x:v>0</x:v>
      </x:c>
      <x:c r="H30" s="77">
        <x:f t="shared" si="0"/>
        <x:v>23</x:v>
      </x:c>
      <x:c r="I30" s="77" t="n">
        <x:f>E30*MAX(0,MIN(1,(EOMONTH('14_Parametros'!$B$5,1)-'07_Presupuesto'!J15+1)/('07_Presupuesto'!K15-'07_Presupuesto'!J15+1)))</x:f>
        <x:v>23</x:v>
      </x:c>
      <x:c r="J30" s="63">
        <x:f t="shared" si="1"/>
        <x:v>376890.75630252104</x:v>
      </x:c>
      <x:c r="K30" s="69">
        <x:f t="shared" si="2"/>
        <x:v>1</x:v>
      </x:c>
      <x:c r="L30" s="77">
        <x:f t="shared" si="3"/>
        <x:v>0</x:v>
      </x:c>
      <x:c r="M30" s="63" t="n">
        <x:f>H30*F30*(1+'14_Parametros'!$B$9+'14_Parametros'!$B$10)</x:f>
        <x:v>471113.4453781513</x:v>
      </x:c>
      <x:c r="N30" s="63">
        <x:f t="shared" si="4"/>
        <x:v>0</x:v>
      </x:c>
      <x:c r="O30" s="52" t="str">
        <x:f t="shared" si="5"/>
        <x:v>Consistente</x:v>
      </x:c>
    </x:row>
    <x:row r="31" ht="34.04999923706055" customHeight="1">
      <x:c r="A31" s="51" t="s">
        <x:v>510</x:v>
      </x:c>
      <x:c r="B31" s="51" t="str">
        <x:f>'07_Presupuesto'!A16</x:f>
        <x:v>B.1.1.3</x:v>
      </x:c>
      <x:c r="C31" s="51" t="str">
        <x:f>'07_Presupuesto'!C16</x:f>
        <x:v>Cimientos</x:v>
      </x:c>
      <x:c r="D31" s="51" t="str">
        <x:f>'07_Presupuesto'!D16</x:f>
        <x:v>M3</x:v>
      </x:c>
      <x:c r="E31" s="51" t="n">
        <x:f>'07_Presupuesto'!E16</x:f>
        <x:v>14</x:v>
      </x:c>
      <x:c r="F31" s="64" t="n">
        <x:f>'07_Presupuesto'!G16</x:f>
        <x:v>189075.63025210085</x:v>
      </x:c>
      <x:c r="G31" s="76">
        <x:f t="shared" si="6"/>
        <x:v>0</x:v>
      </x:c>
      <x:c r="H31" s="76">
        <x:f t="shared" si="0"/>
        <x:v>14</x:v>
      </x:c>
      <x:c r="I31" s="76" t="n">
        <x:f>E31*MAX(0,MIN(1,(EOMONTH('14_Parametros'!$B$5,1)-'07_Presupuesto'!J16+1)/('07_Presupuesto'!K16-'07_Presupuesto'!J16+1)))</x:f>
        <x:v>14</x:v>
      </x:c>
      <x:c r="J31" s="64">
        <x:f t="shared" si="1"/>
        <x:v>2647058.823529412</x:v>
      </x:c>
      <x:c r="K31" s="70">
        <x:f t="shared" si="2"/>
        <x:v>1</x:v>
      </x:c>
      <x:c r="L31" s="76">
        <x:f t="shared" si="3"/>
        <x:v>0</x:v>
      </x:c>
      <x:c r="M31" s="64" t="n">
        <x:f>H31*F31*(1+'14_Parametros'!$B$9+'14_Parametros'!$B$10)</x:f>
        <x:v>3308823.529411765</x:v>
      </x:c>
      <x:c r="N31" s="64">
        <x:f t="shared" si="4"/>
        <x:v>0</x:v>
      </x:c>
      <x:c r="O31" s="51" t="str">
        <x:f t="shared" si="5"/>
        <x:v>Consistente</x:v>
      </x:c>
    </x:row>
    <x:row r="32" ht="34.04999923706055" customHeight="1">
      <x:c r="A32" s="52" t="s">
        <x:v>510</x:v>
      </x:c>
      <x:c r="B32" s="52" t="str">
        <x:f>'07_Presupuesto'!A17</x:f>
        <x:v>B.1.2.1</x:v>
      </x:c>
      <x:c r="C32" s="52" t="str">
        <x:f>'07_Presupuesto'!C17</x:f>
        <x:v>Preparación de la subrasante</x:v>
      </x:c>
      <x:c r="D32" s="52" t="str">
        <x:f>'07_Presupuesto'!D17</x:f>
        <x:v>M2</x:v>
      </x:c>
      <x:c r="E32" s="52" t="n">
        <x:f>'07_Presupuesto'!E17</x:f>
        <x:v>143</x:v>
      </x:c>
      <x:c r="F32" s="63" t="n">
        <x:f>'07_Presupuesto'!G17</x:f>
        <x:v>2689.075630252101</x:v>
      </x:c>
      <x:c r="G32" s="77">
        <x:f t="shared" si="6"/>
        <x:v>111.22222222222223</x:v>
      </x:c>
      <x:c r="H32" s="77">
        <x:f t="shared" si="0"/>
        <x:v>31.777777777777771</x:v>
      </x:c>
      <x:c r="I32" s="77" t="n">
        <x:f>E32*MAX(0,MIN(1,(EOMONTH('14_Parametros'!$B$5,1)-'07_Presupuesto'!J17+1)/('07_Presupuesto'!K17-'07_Presupuesto'!J17+1)))</x:f>
        <x:v>143</x:v>
      </x:c>
      <x:c r="J32" s="63">
        <x:f t="shared" si="1"/>
        <x:v>384537.81512605044</x:v>
      </x:c>
      <x:c r="K32" s="69">
        <x:f t="shared" si="2"/>
        <x:v>1</x:v>
      </x:c>
      <x:c r="L32" s="77">
        <x:f t="shared" si="3"/>
        <x:v>0</x:v>
      </x:c>
      <x:c r="M32" s="63" t="n">
        <x:f>H32*F32*(1+'14_Parametros'!$B$9+'14_Parametros'!$B$10)</x:f>
        <x:v>106816.0597572362</x:v>
      </x:c>
      <x:c r="N32" s="63">
        <x:f t="shared" si="4"/>
        <x:v>0</x:v>
      </x:c>
      <x:c r="O32" s="52" t="str">
        <x:f t="shared" si="5"/>
        <x:v>Consistente</x:v>
      </x:c>
    </x:row>
    <x:row r="33" ht="34.04999923706055" customHeight="1">
      <x:c r="A33" s="51" t="s">
        <x:v>510</x:v>
      </x:c>
      <x:c r="B33" s="51" t="str">
        <x:f>'07_Presupuesto'!A18</x:f>
        <x:v>B.1.2.2</x:v>
      </x:c>
      <x:c r="C33" s="51" t="str">
        <x:f>'07_Presupuesto'!C18</x:f>
        <x:v>Base Estabilizada e=8cm</x:v>
      </x:c>
      <x:c r="D33" s="51" t="str">
        <x:f>'07_Presupuesto'!D18</x:f>
        <x:v>M3</x:v>
      </x:c>
      <x:c r="E33" s="51" t="n">
        <x:f>'07_Presupuesto'!E18</x:f>
        <x:v>11.44</x:v>
      </x:c>
      <x:c r="F33" s="64" t="n">
        <x:f>'07_Presupuesto'!G18</x:f>
        <x:v>35294.117647058825</x:v>
      </x:c>
      <x:c r="G33" s="76">
        <x:f t="shared" si="6"/>
        <x:v>8.8977777777777778</x:v>
      </x:c>
      <x:c r="H33" s="76">
        <x:f t="shared" si="0"/>
        <x:v>2.5422222222222217</x:v>
      </x:c>
      <x:c r="I33" s="76" t="n">
        <x:f>E33*MAX(0,MIN(1,(EOMONTH('14_Parametros'!$B$5,1)-'07_Presupuesto'!J18+1)/('07_Presupuesto'!K18-'07_Presupuesto'!J18+1)))</x:f>
        <x:v>11.44</x:v>
      </x:c>
      <x:c r="J33" s="64">
        <x:f t="shared" si="1"/>
        <x:v>403764.70588235295</x:v>
      </x:c>
      <x:c r="K33" s="70">
        <x:f t="shared" si="2"/>
        <x:v>1</x:v>
      </x:c>
      <x:c r="L33" s="76">
        <x:f t="shared" si="3"/>
        <x:v>0</x:v>
      </x:c>
      <x:c r="M33" s="64" t="n">
        <x:f>H33*F33*(1+'14_Parametros'!$B$9+'14_Parametros'!$B$10)</x:f>
        <x:v>112156.86274509803</x:v>
      </x:c>
      <x:c r="N33" s="64">
        <x:f t="shared" si="4"/>
        <x:v>0</x:v>
      </x:c>
      <x:c r="O33" s="51" t="str">
        <x:f t="shared" si="5"/>
        <x:v>Consistente</x:v>
      </x:c>
    </x:row>
    <x:row r="34" ht="34.04999923706055" customHeight="1">
      <x:c r="A34" s="52" t="s">
        <x:v>510</x:v>
      </x:c>
      <x:c r="B34" s="52" t="str">
        <x:f>'07_Presupuesto'!A19</x:f>
        <x:v>B.1.2.3</x:v>
      </x:c>
      <x:c r="C34" s="52" t="str">
        <x:f>'07_Presupuesto'!C19</x:f>
        <x:v>Impermeabilización film de Polietileno e=0,10mm</x:v>
      </x:c>
      <x:c r="D34" s="52" t="str">
        <x:f>'07_Presupuesto'!D19</x:f>
        <x:v>M2</x:v>
      </x:c>
      <x:c r="E34" s="52" t="n">
        <x:f>'07_Presupuesto'!E19</x:f>
        <x:v>143</x:v>
      </x:c>
      <x:c r="F34" s="63" t="n">
        <x:f>'07_Presupuesto'!G19</x:f>
        <x:v>1344.5378151260504</x:v>
      </x:c>
      <x:c r="G34" s="77">
        <x:f t="shared" si="6"/>
        <x:v>0</x:v>
      </x:c>
      <x:c r="H34" s="77">
        <x:f t="shared" si="0"/>
        <x:v>131.08333333333331</x:v>
      </x:c>
      <x:c r="I34" s="77" t="n">
        <x:f>E34*MAX(0,MIN(1,(EOMONTH('14_Parametros'!$B$5,1)-'07_Presupuesto'!J19+1)/('07_Presupuesto'!K19-'07_Presupuesto'!J19+1)))</x:f>
        <x:v>131.08333333333334</x:v>
      </x:c>
      <x:c r="J34" s="63">
        <x:f t="shared" si="1"/>
        <x:v>176246.49859943974</x:v>
      </x:c>
      <x:c r="K34" s="69">
        <x:f t="shared" si="2"/>
        <x:v>0.91666666666666652</x:v>
      </x:c>
      <x:c r="L34" s="77">
        <x:f t="shared" si="3"/>
        <x:v>11.916666666666686</x:v>
      </x:c>
      <x:c r="M34" s="63" t="n">
        <x:f>H34*F34*(1+'14_Parametros'!$B$9+'14_Parametros'!$B$10)</x:f>
        <x:v>220308.12324929968</x:v>
      </x:c>
      <x:c r="N34" s="63">
        <x:f t="shared" si="4"/>
        <x:v>16022.40896358546</x:v>
      </x:c>
      <x:c r="O34" s="52" t="str">
        <x:f t="shared" si="5"/>
        <x:v>Consistente</x:v>
      </x:c>
    </x:row>
    <x:row r="35" ht="34.04999923706055" customHeight="1">
      <x:c r="A35" s="51" t="s">
        <x:v>510</x:v>
      </x:c>
      <x:c r="B35" s="51" t="str">
        <x:f>'07_Presupuesto'!A20</x:f>
        <x:v>B.1.2.4</x:v>
      </x:c>
      <x:c r="C35" s="51" t="str">
        <x:f>'07_Presupuesto'!C20</x:f>
        <x:v>Cama de Ripio e=8cm</x:v>
      </x:c>
      <x:c r="D35" s="51" t="str">
        <x:f>'07_Presupuesto'!D20</x:f>
        <x:v>M3</x:v>
      </x:c>
      <x:c r="E35" s="51" t="n">
        <x:f>'07_Presupuesto'!E20</x:f>
        <x:v>11.44</x:v>
      </x:c>
      <x:c r="F35" s="64" t="n">
        <x:f>'07_Presupuesto'!G20</x:f>
        <x:v>37815.12605042017</x:v>
      </x:c>
      <x:c r="G35" s="76">
        <x:f t="shared" si="6"/>
        <x:v>0</x:v>
      </x:c>
      <x:c r="H35" s="76">
        <x:f t="shared" si="0"/>
        <x:v>10.486666666666666</x:v>
      </x:c>
      <x:c r="I35" s="76" t="n">
        <x:f>E35*MAX(0,MIN(1,(EOMONTH('14_Parametros'!$B$5,1)-'07_Presupuesto'!J20+1)/('07_Presupuesto'!K20-'07_Presupuesto'!J20+1)))</x:f>
        <x:v>10.486666666666666</x:v>
      </x:c>
      <x:c r="J35" s="64">
        <x:f t="shared" si="1"/>
        <x:v>396554.62184873951</x:v>
      </x:c>
      <x:c r="K35" s="70">
        <x:f t="shared" si="2"/>
        <x:v>0.91666666666666663</x:v>
      </x:c>
      <x:c r="L35" s="76">
        <x:f t="shared" si="3"/>
        <x:v>0.95333333333333314</x:v>
      </x:c>
      <x:c r="M35" s="64" t="n">
        <x:f>H35*F35*(1+'14_Parametros'!$B$9+'14_Parametros'!$B$10)</x:f>
        <x:v>495693.2773109244</x:v>
      </x:c>
      <x:c r="N35" s="64">
        <x:f t="shared" si="4"/>
        <x:v>36050.420168067219</x:v>
      </x:c>
      <x:c r="O35" s="51" t="str">
        <x:f t="shared" si="5"/>
        <x:v>Consistente</x:v>
      </x:c>
    </x:row>
    <x:row r="36" ht="34.04999923706055" customHeight="1">
      <x:c r="A36" s="52" t="s">
        <x:v>510</x:v>
      </x:c>
      <x:c r="B36" s="52" t="str">
        <x:f>'07_Presupuesto'!A21</x:f>
        <x:v>B.1.2.5</x:v>
      </x:c>
      <x:c r="C36" s="52" t="str">
        <x:f>'07_Presupuesto'!C21</x:f>
        <x:v>Malla Acma C-92</x:v>
      </x:c>
      <x:c r="D36" s="52" t="str">
        <x:f>'07_Presupuesto'!D21</x:f>
        <x:v>M2</x:v>
      </x:c>
      <x:c r="E36" s="52" t="n">
        <x:f>'07_Presupuesto'!E21</x:f>
        <x:v>143</x:v>
      </x:c>
      <x:c r="F36" s="63" t="n">
        <x:f>'07_Presupuesto'!G21</x:f>
        <x:v>4537.81512605042</x:v>
      </x:c>
      <x:c r="G36" s="77">
        <x:f t="shared" si="6"/>
        <x:v>0</x:v>
      </x:c>
      <x:c r="H36" s="77">
        <x:f t="shared" si="0"/>
        <x:v>131.08333333333331</x:v>
      </x:c>
      <x:c r="I36" s="77" t="n">
        <x:f>E36*MAX(0,MIN(1,(EOMONTH('14_Parametros'!$B$5,1)-'07_Presupuesto'!J21+1)/('07_Presupuesto'!K21-'07_Presupuesto'!J21+1)))</x:f>
        <x:v>131.08333333333334</x:v>
      </x:c>
      <x:c r="J36" s="63">
        <x:f t="shared" si="1"/>
        <x:v>594831.93277310918</x:v>
      </x:c>
      <x:c r="K36" s="69">
        <x:f t="shared" si="2"/>
        <x:v>0.91666666666666652</x:v>
      </x:c>
      <x:c r="L36" s="77">
        <x:f t="shared" si="3"/>
        <x:v>11.916666666666686</x:v>
      </x:c>
      <x:c r="M36" s="63" t="n">
        <x:f>H36*F36*(1+'14_Parametros'!$B$9+'14_Parametros'!$B$10)</x:f>
        <x:v>743539.9159663864</x:v>
      </x:c>
      <x:c r="N36" s="63">
        <x:f t="shared" si="4"/>
        <x:v>54075.630252100927</x:v>
      </x:c>
      <x:c r="O36" s="52" t="str">
        <x:f t="shared" si="5"/>
        <x:v>Consistente</x:v>
      </x:c>
    </x:row>
    <x:row r="37" ht="34.04999923706055" customHeight="1">
      <x:c r="A37" s="51" t="s">
        <x:v>510</x:v>
      </x:c>
      <x:c r="B37" s="51" t="str">
        <x:f>'07_Presupuesto'!A22</x:f>
        <x:v>B.1.2.6</x:v>
      </x:c>
      <x:c r="C37" s="51" t="str">
        <x:f>'07_Presupuesto'!C22</x:f>
        <x:v>Radier e= 7cm</x:v>
      </x:c>
      <x:c r="D37" s="51" t="str">
        <x:f>'07_Presupuesto'!D22</x:f>
        <x:v>M2</x:v>
      </x:c>
      <x:c r="E37" s="51" t="n">
        <x:f>'07_Presupuesto'!E22</x:f>
        <x:v>143</x:v>
      </x:c>
      <x:c r="F37" s="64" t="n">
        <x:f>'07_Presupuesto'!G22</x:f>
        <x:v>13277.310924369749</x:v>
      </x:c>
      <x:c r="G37" s="76">
        <x:f t="shared" si="6"/>
        <x:v>0</x:v>
      </x:c>
      <x:c r="H37" s="76">
        <x:f t="shared" si="0"/>
        <x:v>131.08333333333331</x:v>
      </x:c>
      <x:c r="I37" s="76" t="n">
        <x:f>E37*MAX(0,MIN(1,(EOMONTH('14_Parametros'!$B$5,1)-'07_Presupuesto'!J22+1)/('07_Presupuesto'!K22-'07_Presupuesto'!J22+1)))</x:f>
        <x:v>131.08333333333334</x:v>
      </x:c>
      <x:c r="J37" s="64">
        <x:f t="shared" si="1"/>
        <x:v>1740434.1736694677</x:v>
      </x:c>
      <x:c r="K37" s="70">
        <x:f t="shared" si="2"/>
        <x:v>0.91666666666666652</x:v>
      </x:c>
      <x:c r="L37" s="76">
        <x:f t="shared" si="3"/>
        <x:v>11.916666666666686</x:v>
      </x:c>
      <x:c r="M37" s="64" t="n">
        <x:f>H37*F37*(1+'14_Parametros'!$B$9+'14_Parametros'!$B$10)</x:f>
        <x:v>2175542.717086835</x:v>
      </x:c>
      <x:c r="N37" s="64">
        <x:f t="shared" si="4"/>
        <x:v>158221.28851540643</x:v>
      </x:c>
      <x:c r="O37" s="51" t="str">
        <x:f t="shared" si="5"/>
        <x:v>Consistente</x:v>
      </x:c>
    </x:row>
    <x:row r="38" ht="34.04999923706055" customHeight="1">
      <x:c r="A38" s="52" t="s">
        <x:v>510</x:v>
      </x:c>
      <x:c r="B38" s="52" t="str">
        <x:f>'07_Presupuesto'!A23</x:f>
        <x:v>B.1.3.1</x:v>
      </x:c>
      <x:c r="C38" s="52" t="str">
        <x:f>'07_Presupuesto'!C23</x:f>
        <x:v>Estabilizado Compactado e=20cm</x:v>
      </x:c>
      <x:c r="D38" s="52" t="str">
        <x:f>'07_Presupuesto'!D23</x:f>
        <x:v>M3</x:v>
      </x:c>
      <x:c r="E38" s="52" t="n">
        <x:f>'07_Presupuesto'!E23</x:f>
        <x:v>18.65</x:v>
      </x:c>
      <x:c r="F38" s="63" t="n">
        <x:f>'07_Presupuesto'!G23</x:f>
        <x:v>36974.78991596639</x:v>
      </x:c>
      <x:c r="G38" s="77">
        <x:f t="shared" si="6"/>
        <x:v>14.505555555555555</x:v>
      </x:c>
      <x:c r="H38" s="77">
        <x:f t="shared" si="0"/>
        <x:v>4.1444444444444439</x:v>
      </x:c>
      <x:c r="I38" s="77" t="n">
        <x:f>E38*MAX(0,MIN(1,(EOMONTH('14_Parametros'!$B$5,1)-'07_Presupuesto'!J23+1)/('07_Presupuesto'!K23-'07_Presupuesto'!J23+1)))</x:f>
        <x:v>18.65</x:v>
      </x:c>
      <x:c r="J38" s="63">
        <x:f t="shared" si="1"/>
        <x:v>689579.83193277312</x:v>
      </x:c>
      <x:c r="K38" s="69">
        <x:f t="shared" si="2"/>
        <x:v>1</x:v>
      </x:c>
      <x:c r="L38" s="77">
        <x:f t="shared" si="3"/>
        <x:v>0</x:v>
      </x:c>
      <x:c r="M38" s="63" t="n">
        <x:f>H38*F38*(1+'14_Parametros'!$B$9+'14_Parametros'!$B$10)</x:f>
        <x:v>191549.9533146592</x:v>
      </x:c>
      <x:c r="N38" s="63">
        <x:f t="shared" si="4"/>
        <x:v>0</x:v>
      </x:c>
      <x:c r="O38" s="52" t="str">
        <x:f t="shared" si="5"/>
        <x:v>Consistente</x:v>
      </x:c>
    </x:row>
    <x:row r="39" ht="34.04999923706055" customHeight="1">
      <x:c r="A39" s="51" t="s">
        <x:v>510</x:v>
      </x:c>
      <x:c r="B39" s="51" t="str">
        <x:f>'07_Presupuesto'!A24</x:f>
        <x:v>B.1.3.2</x:v>
      </x:c>
      <x:c r="C39" s="51" t="str">
        <x:f>'07_Presupuesto'!C24</x:f>
        <x:v>Ripio Compactado e=10cm</x:v>
      </x:c>
      <x:c r="D39" s="51" t="str">
        <x:f>'07_Presupuesto'!D24</x:f>
        <x:v>M3</x:v>
      </x:c>
      <x:c r="E39" s="51" t="n">
        <x:f>'07_Presupuesto'!E24</x:f>
        <x:v>9.324</x:v>
      </x:c>
      <x:c r="F39" s="64" t="n">
        <x:f>'07_Presupuesto'!G24</x:f>
        <x:v>38655.46218487395</x:v>
      </x:c>
      <x:c r="G39" s="76">
        <x:f t="shared" si="6"/>
        <x:v>7.2519999999999998</x:v>
      </x:c>
      <x:c r="H39" s="76" t="n">
        <x:f t="shared" ref="H39:H70" si="7">I39-G39</x:f>
        <x:v>2.072</x:v>
      </x:c>
      <x:c r="I39" s="76" t="n">
        <x:f>E39*MAX(0,MIN(1,(EOMONTH('14_Parametros'!$B$5,1)-'07_Presupuesto'!J24+1)/('07_Presupuesto'!K24-'07_Presupuesto'!J24+1)))</x:f>
        <x:v>9.324</x:v>
      </x:c>
      <x:c r="J39" s="64" t="n">
        <x:f t="shared" ref="J39:J70" si="8">I39*F39</x:f>
        <x:v>360423.5294117647</x:v>
      </x:c>
      <x:c r="K39" s="70" t="n">
        <x:f t="shared" ref="K39:K72" si="9">I39/E39</x:f>
        <x:v>1</x:v>
      </x:c>
      <x:c r="L39" s="76" t="n">
        <x:f t="shared" ref="L39:L72" si="10">E39-I39</x:f>
        <x:v>0</x:v>
      </x:c>
      <x:c r="M39" s="64" t="n">
        <x:f>H39*F39*(1+'14_Parametros'!$B$9+'14_Parametros'!$B$10)</x:f>
        <x:v>100117.64705882352</x:v>
      </x:c>
      <x:c r="N39" s="64" t="n">
        <x:f t="shared" ref="N39:N72" si="11">L39*F39</x:f>
        <x:v>0</x:v>
      </x:c>
      <x:c r="O39" s="51" t="str">
        <x:f t="shared" ref="O39:O72" si="12">IF(AND(I39&lt;=E39,H39&gt;=0),"Consistente","Revisar")</x:f>
        <x:v>Consistente</x:v>
      </x:c>
    </x:row>
    <x:row r="40" ht="34.04999923706055" customHeight="1">
      <x:c r="A40" s="52" t="s">
        <x:v>510</x:v>
      </x:c>
      <x:c r="B40" s="52" t="str">
        <x:f>'07_Presupuesto'!A25</x:f>
        <x:v>B.1.3.3</x:v>
      </x:c>
      <x:c r="C40" s="52" t="str">
        <x:f>'07_Presupuesto'!C25</x:f>
        <x:v>Polietileno e=0,15mm</x:v>
      </x:c>
      <x:c r="D40" s="52" t="str">
        <x:f>'07_Presupuesto'!D25</x:f>
        <x:v>M2</x:v>
      </x:c>
      <x:c r="E40" s="52" t="n">
        <x:f>'07_Presupuesto'!E25</x:f>
        <x:v>93.24</x:v>
      </x:c>
      <x:c r="F40" s="63" t="n">
        <x:f>'07_Presupuesto'!G25</x:f>
        <x:v>1512.6050420168067</x:v>
      </x:c>
      <x:c r="G40" s="77">
        <x:f t="shared" si="6"/>
        <x:v>0</x:v>
      </x:c>
      <x:c r="H40" s="77">
        <x:f t="shared" si="7"/>
        <x:v>85.47</x:v>
      </x:c>
      <x:c r="I40" s="77" t="n">
        <x:f>E40*MAX(0,MIN(1,(EOMONTH('14_Parametros'!$B$5,1)-'07_Presupuesto'!J25+1)/('07_Presupuesto'!K25-'07_Presupuesto'!J25+1)))</x:f>
        <x:v>85.47</x:v>
      </x:c>
      <x:c r="J40" s="63">
        <x:f t="shared" si="8"/>
        <x:v>129282.35294117646</x:v>
      </x:c>
      <x:c r="K40" s="69">
        <x:f t="shared" si="9"/>
        <x:v>0.91666666666666674</x:v>
      </x:c>
      <x:c r="L40" s="77">
        <x:f t="shared" si="10"/>
        <x:v>7.769999999999996</x:v>
      </x:c>
      <x:c r="M40" s="63" t="n">
        <x:f>H40*F40*(1+'14_Parametros'!$B$9+'14_Parametros'!$B$10)</x:f>
        <x:v>161602.94117647057</x:v>
      </x:c>
      <x:c r="N40" s="63">
        <x:f t="shared" si="11"/>
        <x:v>11752.941176470582</x:v>
      </x:c>
      <x:c r="O40" s="52" t="str">
        <x:f t="shared" si="12"/>
        <x:v>Consistente</x:v>
      </x:c>
    </x:row>
    <x:row r="41" ht="34.04999923706055" customHeight="1">
      <x:c r="A41" s="51" t="s">
        <x:v>510</x:v>
      </x:c>
      <x:c r="B41" s="51" t="str">
        <x:f>'07_Presupuesto'!A26</x:f>
        <x:v>B.1.3.4</x:v>
      </x:c>
      <x:c r="C41" s="51" t="str">
        <x:f>'07_Presupuesto'!C26</x:f>
        <x:v>Radier e=10cm</x:v>
      </x:c>
      <x:c r="D41" s="51" t="str">
        <x:f>'07_Presupuesto'!D26</x:f>
        <x:v>M2</x:v>
      </x:c>
      <x:c r="E41" s="51" t="n">
        <x:f>'07_Presupuesto'!E26</x:f>
        <x:v>93.24</x:v>
      </x:c>
      <x:c r="F41" s="64" t="n">
        <x:f>'07_Presupuesto'!G26</x:f>
        <x:v>16638.655462184874</x:v>
      </x:c>
      <x:c r="G41" s="76">
        <x:f t="shared" si="6"/>
        <x:v>0</x:v>
      </x:c>
      <x:c r="H41" s="76">
        <x:f t="shared" si="7"/>
        <x:v>85.47</x:v>
      </x:c>
      <x:c r="I41" s="76" t="n">
        <x:f>E41*MAX(0,MIN(1,(EOMONTH('14_Parametros'!$B$5,1)-'07_Presupuesto'!J26+1)/('07_Presupuesto'!K26-'07_Presupuesto'!J26+1)))</x:f>
        <x:v>85.47</x:v>
      </x:c>
      <x:c r="J41" s="64">
        <x:f t="shared" si="8"/>
        <x:v>1422105.8823529412</x:v>
      </x:c>
      <x:c r="K41" s="70">
        <x:f t="shared" si="9"/>
        <x:v>0.91666666666666674</x:v>
      </x:c>
      <x:c r="L41" s="76">
        <x:f t="shared" si="10"/>
        <x:v>7.769999999999996</x:v>
      </x:c>
      <x:c r="M41" s="64" t="n">
        <x:f>H41*F41*(1+'14_Parametros'!$B$9+'14_Parametros'!$B$10)</x:f>
        <x:v>1777632.3529411764</x:v>
      </x:c>
      <x:c r="N41" s="64">
        <x:f t="shared" si="11"/>
        <x:v>129282.3529411764</x:v>
      </x:c>
      <x:c r="O41" s="51" t="str">
        <x:f t="shared" si="12"/>
        <x:v>Consistente</x:v>
      </x:c>
    </x:row>
    <x:row r="42" ht="34.04999923706055" customHeight="1">
      <x:c r="A42" s="52" t="s">
        <x:v>510</x:v>
      </x:c>
      <x:c r="B42" s="52" t="str">
        <x:f>'07_Presupuesto'!A27</x:f>
        <x:v>B.1.4.1</x:v>
      </x:c>
      <x:c r="C42" s="52" t="str">
        <x:f>'07_Presupuesto'!C27</x:f>
        <x:v>Estructura de Metalcon en Muros</x:v>
      </x:c>
      <x:c r="D42" s="52" t="str">
        <x:f>'07_Presupuesto'!D27</x:f>
        <x:v>M2</x:v>
      </x:c>
      <x:c r="E42" s="52" t="n">
        <x:f>'07_Presupuesto'!E27</x:f>
        <x:v>236</x:v>
      </x:c>
      <x:c r="F42" s="63" t="n">
        <x:f>'07_Presupuesto'!G27</x:f>
        <x:v>21680.672268907565</x:v>
      </x:c>
      <x:c r="G42" s="77">
        <x:f t="shared" si="6"/>
        <x:v>0</x:v>
      </x:c>
      <x:c r="H42" s="77">
        <x:f t="shared" si="7"/>
        <x:v>144.22222222222223</x:v>
      </x:c>
      <x:c r="I42" s="77" t="n">
        <x:f>E42*MAX(0,MIN(1,(EOMONTH('14_Parametros'!$B$5,1)-'07_Presupuesto'!J27+1)/('07_Presupuesto'!K27-'07_Presupuesto'!J27+1)))</x:f>
        <x:v>144.22222222222223</x:v>
      </x:c>
      <x:c r="J42" s="63">
        <x:f t="shared" si="8"/>
        <x:v>3126834.7338935579</x:v>
      </x:c>
      <x:c r="K42" s="69">
        <x:f t="shared" si="9"/>
        <x:v>0.61111111111111116</x:v>
      </x:c>
      <x:c r="L42" s="77">
        <x:f t="shared" si="10"/>
        <x:v>91.777777777777771</x:v>
      </x:c>
      <x:c r="M42" s="63" t="n">
        <x:f>H42*F42*(1+'14_Parametros'!$B$9+'14_Parametros'!$B$10)</x:f>
        <x:v>3908543.4173669475</x:v>
      </x:c>
      <x:c r="N42" s="63">
        <x:f t="shared" si="11"/>
        <x:v>1989803.9215686275</x:v>
      </x:c>
      <x:c r="O42" s="52" t="str">
        <x:f t="shared" si="12"/>
        <x:v>Consistente</x:v>
      </x:c>
    </x:row>
    <x:row r="43" ht="34.04999923706055" customHeight="1">
      <x:c r="A43" s="51" t="s">
        <x:v>510</x:v>
      </x:c>
      <x:c r="B43" s="51" t="str">
        <x:f>'07_Presupuesto'!A28</x:f>
        <x:v>B.1.4.2</x:v>
      </x:c>
      <x:c r="C43" s="51" t="str">
        <x:f>'07_Presupuesto'!C28</x:f>
        <x:v>Planchas de OSB e=11.1mm</x:v>
      </x:c>
      <x:c r="D43" s="51" t="str">
        <x:f>'07_Presupuesto'!D28</x:f>
        <x:v>M2</x:v>
      </x:c>
      <x:c r="E43" s="51" t="n">
        <x:f>'07_Presupuesto'!E28</x:f>
        <x:v>153</x:v>
      </x:c>
      <x:c r="F43" s="64" t="n">
        <x:f>'07_Presupuesto'!G28</x:f>
        <x:v>11092.436974789916</x:v>
      </x:c>
      <x:c r="G43" s="76">
        <x:f t="shared" si="6"/>
        <x:v>0</x:v>
      </x:c>
      <x:c r="H43" s="76">
        <x:f t="shared" si="7"/>
        <x:v>93.500000000000014</x:v>
      </x:c>
      <x:c r="I43" s="76" t="n">
        <x:f>E43*MAX(0,MIN(1,(EOMONTH('14_Parametros'!$B$5,1)-'07_Presupuesto'!J28+1)/('07_Presupuesto'!K28-'07_Presupuesto'!J28+1)))</x:f>
        <x:v>93.5</x:v>
      </x:c>
      <x:c r="J43" s="64">
        <x:f t="shared" si="8"/>
        <x:v>1037142.8571428574</x:v>
      </x:c>
      <x:c r="K43" s="70">
        <x:f t="shared" si="9"/>
        <x:v>0.61111111111111116</x:v>
      </x:c>
      <x:c r="L43" s="76">
        <x:f t="shared" si="10"/>
        <x:v>59.499999999999986</x:v>
      </x:c>
      <x:c r="M43" s="64" t="n">
        <x:f>H43*F43*(1+'14_Parametros'!$B$9+'14_Parametros'!$B$10)</x:f>
        <x:v>1296428.5714285718</x:v>
      </x:c>
      <x:c r="N43" s="64">
        <x:f t="shared" si="11"/>
        <x:v>659999.99999999988</x:v>
      </x:c>
      <x:c r="O43" s="51" t="str">
        <x:f t="shared" si="12"/>
        <x:v>Consistente</x:v>
      </x:c>
    </x:row>
    <x:row r="44" ht="34.04999923706055" customHeight="1">
      <x:c r="A44" s="52" t="s">
        <x:v>510</x:v>
      </x:c>
      <x:c r="B44" s="52" t="str">
        <x:f>'07_Presupuesto'!A29</x:f>
        <x:v>B.1.4.3</x:v>
      </x:c>
      <x:c r="C44" s="52" t="str">
        <x:f>'07_Presupuesto'!C29</x:f>
        <x:v>Forro Exterior</x:v>
      </x:c>
      <x:c r="D44" s="52" t="str">
        <x:f>'07_Presupuesto'!D29</x:f>
        <x:v>M2</x:v>
      </x:c>
      <x:c r="E44" s="52" t="n">
        <x:f>'07_Presupuesto'!E29</x:f>
        <x:v>153</x:v>
      </x:c>
      <x:c r="F44" s="63" t="n">
        <x:f>'07_Presupuesto'!G29</x:f>
        <x:v>19327.731092436974</x:v>
      </x:c>
      <x:c r="G44" s="77">
        <x:f t="shared" si="6"/>
        <x:v>0</x:v>
      </x:c>
      <x:c r="H44" s="77">
        <x:f t="shared" si="7"/>
        <x:v>93.500000000000014</x:v>
      </x:c>
      <x:c r="I44" s="77" t="n">
        <x:f>E44*MAX(0,MIN(1,(EOMONTH('14_Parametros'!$B$5,1)-'07_Presupuesto'!J29+1)/('07_Presupuesto'!K29-'07_Presupuesto'!J29+1)))</x:f>
        <x:v>93.5</x:v>
      </x:c>
      <x:c r="J44" s="63">
        <x:f t="shared" si="8"/>
        <x:v>1807142.8571428573</x:v>
      </x:c>
      <x:c r="K44" s="69">
        <x:f t="shared" si="9"/>
        <x:v>0.61111111111111116</x:v>
      </x:c>
      <x:c r="L44" s="77">
        <x:f t="shared" si="10"/>
        <x:v>59.499999999999986</x:v>
      </x:c>
      <x:c r="M44" s="63" t="n">
        <x:f>H44*F44*(1+'14_Parametros'!$B$9+'14_Parametros'!$B$10)</x:f>
        <x:v>2258928.571428572</x:v>
      </x:c>
      <x:c r="N44" s="63">
        <x:f t="shared" si="11"/>
        <x:v>1149999.9999999998</x:v>
      </x:c>
      <x:c r="O44" s="52" t="str">
        <x:f t="shared" si="12"/>
        <x:v>Consistente</x:v>
      </x:c>
    </x:row>
    <x:row r="45" ht="34.04999923706055" customHeight="1">
      <x:c r="A45" s="51" t="s">
        <x:v>510</x:v>
      </x:c>
      <x:c r="B45" s="51" t="str">
        <x:f>'07_Presupuesto'!A30</x:f>
        <x:v>B.1.4.4</x:v>
      </x:c>
      <x:c r="C45" s="51" t="str">
        <x:f>'07_Presupuesto'!C30</x:f>
        <x:v>Forro Interior Volcanita y Aleros Exteriores</x:v>
      </x:c>
      <x:c r="D45" s="51" t="str">
        <x:f>'07_Presupuesto'!D30</x:f>
        <x:v>M2</x:v>
      </x:c>
      <x:c r="E45" s="51" t="n">
        <x:f>'07_Presupuesto'!E30</x:f>
        <x:v>180</x:v>
      </x:c>
      <x:c r="F45" s="64" t="n">
        <x:f>'07_Presupuesto'!G30</x:f>
        <x:v>10756.302521008403</x:v>
      </x:c>
      <x:c r="G45" s="76">
        <x:f t="shared" si="6"/>
        <x:v>0</x:v>
      </x:c>
      <x:c r="H45" s="76">
        <x:f t="shared" si="7"/>
        <x:v>110.00000000000001</x:v>
      </x:c>
      <x:c r="I45" s="76" t="n">
        <x:f>E45*MAX(0,MIN(1,(EOMONTH('14_Parametros'!$B$5,1)-'07_Presupuesto'!J30+1)/('07_Presupuesto'!K30-'07_Presupuesto'!J30+1)))</x:f>
        <x:v>110</x:v>
      </x:c>
      <x:c r="J45" s="64">
        <x:f t="shared" si="8"/>
        <x:v>1183193.2773109246</x:v>
      </x:c>
      <x:c r="K45" s="70">
        <x:f t="shared" si="9"/>
        <x:v>0.61111111111111116</x:v>
      </x:c>
      <x:c r="L45" s="76">
        <x:f t="shared" si="10"/>
        <x:v>69.999999999999986</x:v>
      </x:c>
      <x:c r="M45" s="64" t="n">
        <x:f>H45*F45*(1+'14_Parametros'!$B$9+'14_Parametros'!$B$10)</x:f>
        <x:v>1478991.5966386558</x:v>
      </x:c>
      <x:c r="N45" s="64">
        <x:f t="shared" si="11"/>
        <x:v>752941.17647058808</x:v>
      </x:c>
      <x:c r="O45" s="51" t="str">
        <x:f t="shared" si="12"/>
        <x:v>Consistente</x:v>
      </x:c>
    </x:row>
    <x:row r="46" ht="34.04999923706055" customHeight="1">
      <x:c r="A46" s="52" t="s">
        <x:v>510</x:v>
      </x:c>
      <x:c r="B46" s="52" t="str">
        <x:f>'07_Presupuesto'!A31</x:f>
        <x:v>B.1.4.5</x:v>
      </x:c>
      <x:c r="C46" s="52" t="str">
        <x:f>'07_Presupuesto'!C31</x:f>
        <x:v>Forro Interior Fibrocemento</x:v>
      </x:c>
      <x:c r="D46" s="52" t="str">
        <x:f>'07_Presupuesto'!D31</x:f>
        <x:v>M2</x:v>
      </x:c>
      <x:c r="E46" s="52" t="n">
        <x:f>'07_Presupuesto'!E31</x:f>
        <x:v>65</x:v>
      </x:c>
      <x:c r="F46" s="63" t="n">
        <x:f>'07_Presupuesto'!G31</x:f>
        <x:v>14957.983193277312</x:v>
      </x:c>
      <x:c r="G46" s="77">
        <x:f t="shared" si="6"/>
        <x:v>0</x:v>
      </x:c>
      <x:c r="H46" s="77">
        <x:f t="shared" si="7"/>
        <x:v>39.722222222222229</x:v>
      </x:c>
      <x:c r="I46" s="77" t="n">
        <x:f>E46*MAX(0,MIN(1,(EOMONTH('14_Parametros'!$B$5,1)-'07_Presupuesto'!J31+1)/('07_Presupuesto'!K31-'07_Presupuesto'!J31+1)))</x:f>
        <x:v>39.72222222222222</x:v>
      </x:c>
      <x:c r="J46" s="63">
        <x:f t="shared" si="8"/>
        <x:v>594164.33239962661</x:v>
      </x:c>
      <x:c r="K46" s="69">
        <x:f t="shared" si="9"/>
        <x:v>0.61111111111111116</x:v>
      </x:c>
      <x:c r="L46" s="77">
        <x:f t="shared" si="10"/>
        <x:v>25.277777777777771</x:v>
      </x:c>
      <x:c r="M46" s="63" t="n">
        <x:f>H46*F46*(1+'14_Parametros'!$B$9+'14_Parametros'!$B$10)</x:f>
        <x:v>742705.4154995333</x:v>
      </x:c>
      <x:c r="N46" s="63">
        <x:f t="shared" si="11"/>
        <x:v>378104.57516339864</x:v>
      </x:c>
      <x:c r="O46" s="52" t="str">
        <x:f t="shared" si="12"/>
        <x:v>Consistente</x:v>
      </x:c>
    </x:row>
    <x:row r="47" ht="34.04999923706055" customHeight="1">
      <x:c r="A47" s="51" t="s">
        <x:v>510</x:v>
      </x:c>
      <x:c r="B47" s="51" t="str">
        <x:f>'07_Presupuesto'!A32</x:f>
        <x:v>B.1.5.1</x:v>
      </x:c>
      <x:c r="C47" s="51" t="str">
        <x:f>'07_Presupuesto'!C32</x:f>
        <x:v>Cerchas y Costaneras de Acero Galvanizado</x:v>
      </x:c>
      <x:c r="D47" s="51" t="str">
        <x:f>'07_Presupuesto'!D32</x:f>
        <x:v>M2</x:v>
      </x:c>
      <x:c r="E47" s="51" t="n">
        <x:f>'07_Presupuesto'!E32</x:f>
        <x:v>78.61</x:v>
      </x:c>
      <x:c r="F47" s="64" t="n">
        <x:f>'07_Presupuesto'!G32</x:f>
        <x:v>28571.428571428572</x:v>
      </x:c>
      <x:c r="G47" s="76">
        <x:f t="shared" si="6"/>
        <x:v>0</x:v>
      </x:c>
      <x:c r="H47" s="76">
        <x:f t="shared" si="7"/>
        <x:v>43.235500000000002</x:v>
      </x:c>
      <x:c r="I47" s="76" t="n">
        <x:f>E47*MAX(0,MIN(1,(EOMONTH('14_Parametros'!$B$5,1)-'07_Presupuesto'!J32+1)/('07_Presupuesto'!K32-'07_Presupuesto'!J32+1)))</x:f>
        <x:v>43.2355</x:v>
      </x:c>
      <x:c r="J47" s="64">
        <x:f t="shared" si="8"/>
        <x:v>1235300</x:v>
      </x:c>
      <x:c r="K47" s="70">
        <x:f t="shared" si="9"/>
        <x:v>0.55000000000000004</x:v>
      </x:c>
      <x:c r="L47" s="76">
        <x:f t="shared" si="10"/>
        <x:v>35.374499999999998</x:v>
      </x:c>
      <x:c r="M47" s="64" t="n">
        <x:f>H47*F47*(1+'14_Parametros'!$B$9+'14_Parametros'!$B$10)</x:f>
        <x:v>1544125</x:v>
      </x:c>
      <x:c r="N47" s="64">
        <x:f t="shared" si="11"/>
        <x:v>1010700</x:v>
      </x:c>
      <x:c r="O47" s="51" t="str">
        <x:f t="shared" si="12"/>
        <x:v>Consistente</x:v>
      </x:c>
    </x:row>
    <x:row r="48" ht="34.04999923706055" customHeight="1">
      <x:c r="A48" s="52" t="s">
        <x:v>510</x:v>
      </x:c>
      <x:c r="B48" s="52" t="str">
        <x:f>'07_Presupuesto'!A33</x:f>
        <x:v>B.1.6.1</x:v>
      </x:c>
      <x:c r="C48" s="52" t="str">
        <x:f>'07_Presupuesto'!C33</x:f>
        <x:v>Aislación Papel Impermeabilizante</x:v>
      </x:c>
      <x:c r="D48" s="52" t="str">
        <x:f>'07_Presupuesto'!D33</x:f>
        <x:v>M2</x:v>
      </x:c>
      <x:c r="E48" s="52" t="n">
        <x:f>'07_Presupuesto'!E33</x:f>
        <x:v>78.61</x:v>
      </x:c>
      <x:c r="F48" s="63" t="n">
        <x:f>'07_Presupuesto'!G33</x:f>
        <x:v>1932.7731092436975</x:v>
      </x:c>
      <x:c r="G48" s="77">
        <x:f t="shared" si="6"/>
        <x:v>0</x:v>
      </x:c>
      <x:c r="H48" s="77">
        <x:f t="shared" si="7"/>
        <x:v>0</x:v>
      </x:c>
      <x:c r="I48" s="77" t="n">
        <x:f>E48*MAX(0,MIN(1,(EOMONTH('14_Parametros'!$B$5,1)-'07_Presupuesto'!J33+1)/('07_Presupuesto'!K33-'07_Presupuesto'!J33+1)))</x:f>
        <x:v>0</x:v>
      </x:c>
      <x:c r="J48" s="63">
        <x:f t="shared" si="8"/>
        <x:v>0</x:v>
      </x:c>
      <x:c r="K48" s="69">
        <x:f t="shared" si="9"/>
        <x:v>0</x:v>
      </x:c>
      <x:c r="L48" s="77">
        <x:f t="shared" si="10"/>
        <x:v>78.61</x:v>
      </x:c>
      <x:c r="M48" s="63" t="n">
        <x:f>H48*F48*(1+'14_Parametros'!$B$9+'14_Parametros'!$B$10)</x:f>
        <x:v>0</x:v>
      </x:c>
      <x:c r="N48" s="63">
        <x:f t="shared" si="11"/>
        <x:v>151935.29411764705</x:v>
      </x:c>
      <x:c r="O48" s="52" t="str">
        <x:f t="shared" si="12"/>
        <x:v>Consistente</x:v>
      </x:c>
    </x:row>
    <x:row r="49" ht="34.04999923706055" customHeight="1">
      <x:c r="A49" s="51" t="s">
        <x:v>510</x:v>
      </x:c>
      <x:c r="B49" s="51" t="str">
        <x:f>'07_Presupuesto'!A34</x:f>
        <x:v>B.1.6.2</x:v>
      </x:c>
      <x:c r="C49" s="51" t="str">
        <x:f>'07_Presupuesto'!C34</x:f>
        <x:v>Planchas OSB e=11.1mm</x:v>
      </x:c>
      <x:c r="D49" s="51" t="str">
        <x:f>'07_Presupuesto'!D34</x:f>
        <x:v>M2</x:v>
      </x:c>
      <x:c r="E49" s="51" t="n">
        <x:f>'07_Presupuesto'!E34</x:f>
        <x:v>78.61</x:v>
      </x:c>
      <x:c r="F49" s="64" t="n">
        <x:f>'07_Presupuesto'!G34</x:f>
        <x:v>11092.436974789916</x:v>
      </x:c>
      <x:c r="G49" s="76">
        <x:f t="shared" si="6"/>
        <x:v>0</x:v>
      </x:c>
      <x:c r="H49" s="76">
        <x:f t="shared" si="7"/>
        <x:v>0</x:v>
      </x:c>
      <x:c r="I49" s="76" t="n">
        <x:f>E49*MAX(0,MIN(1,(EOMONTH('14_Parametros'!$B$5,1)-'07_Presupuesto'!J34+1)/('07_Presupuesto'!K34-'07_Presupuesto'!J34+1)))</x:f>
        <x:v>0</x:v>
      </x:c>
      <x:c r="J49" s="64">
        <x:f t="shared" si="8"/>
        <x:v>0</x:v>
      </x:c>
      <x:c r="K49" s="70">
        <x:f t="shared" si="9"/>
        <x:v>0</x:v>
      </x:c>
      <x:c r="L49" s="76">
        <x:f t="shared" si="10"/>
        <x:v>78.61</x:v>
      </x:c>
      <x:c r="M49" s="64" t="n">
        <x:f>H49*F49*(1+'14_Parametros'!$B$9+'14_Parametros'!$B$10)</x:f>
        <x:v>0</x:v>
      </x:c>
      <x:c r="N49" s="64">
        <x:f t="shared" si="11"/>
        <x:v>871976.4705882353</x:v>
      </x:c>
      <x:c r="O49" s="51" t="str">
        <x:f t="shared" si="12"/>
        <x:v>Consistente</x:v>
      </x:c>
    </x:row>
    <x:row r="50" ht="34.04999923706055" customHeight="1">
      <x:c r="A50" s="52" t="s">
        <x:v>510</x:v>
      </x:c>
      <x:c r="B50" s="52" t="str">
        <x:f>'07_Presupuesto'!A35</x:f>
        <x:v>B.1.6.3</x:v>
      </x:c>
      <x:c r="C50" s="52" t="str">
        <x:f>'07_Presupuesto'!C35</x:f>
        <x:v>Cubierta Onda Estándar</x:v>
      </x:c>
      <x:c r="D50" s="52" t="str">
        <x:f>'07_Presupuesto'!D35</x:f>
        <x:v>M2</x:v>
      </x:c>
      <x:c r="E50" s="52" t="n">
        <x:f>'07_Presupuesto'!E35</x:f>
        <x:v>78.61</x:v>
      </x:c>
      <x:c r="F50" s="63" t="n">
        <x:f>'07_Presupuesto'!G35</x:f>
        <x:v>12436.974789915967</x:v>
      </x:c>
      <x:c r="G50" s="77">
        <x:f t="shared" si="6"/>
        <x:v>0</x:v>
      </x:c>
      <x:c r="H50" s="77">
        <x:f t="shared" si="7"/>
        <x:v>0</x:v>
      </x:c>
      <x:c r="I50" s="77" t="n">
        <x:f>E50*MAX(0,MIN(1,(EOMONTH('14_Parametros'!$B$5,1)-'07_Presupuesto'!J35+1)/('07_Presupuesto'!K35-'07_Presupuesto'!J35+1)))</x:f>
        <x:v>0</x:v>
      </x:c>
      <x:c r="J50" s="63">
        <x:f t="shared" si="8"/>
        <x:v>0</x:v>
      </x:c>
      <x:c r="K50" s="69">
        <x:f t="shared" si="9"/>
        <x:v>0</x:v>
      </x:c>
      <x:c r="L50" s="77">
        <x:f t="shared" si="10"/>
        <x:v>78.61</x:v>
      </x:c>
      <x:c r="M50" s="63" t="n">
        <x:f>H50*F50*(1+'14_Parametros'!$B$9+'14_Parametros'!$B$10)</x:f>
        <x:v>0</x:v>
      </x:c>
      <x:c r="N50" s="63">
        <x:f t="shared" si="11"/>
        <x:v>977670.5882352941</x:v>
      </x:c>
      <x:c r="O50" s="52" t="str">
        <x:f t="shared" si="12"/>
        <x:v>Consistente</x:v>
      </x:c>
    </x:row>
    <x:row r="51" ht="34.04999923706055" customHeight="1">
      <x:c r="A51" s="51" t="s">
        <x:v>511</x:v>
      </x:c>
      <x:c r="B51" s="51" t="str">
        <x:f>'07_Presupuesto'!A14</x:f>
        <x:v>B.1.1.1</x:v>
      </x:c>
      <x:c r="C51" s="51" t="str">
        <x:f>'07_Presupuesto'!C14</x:f>
        <x:v>Excavaciones</x:v>
      </x:c>
      <x:c r="D51" s="51" t="str">
        <x:f>'07_Presupuesto'!D14</x:f>
        <x:v>M3</x:v>
      </x:c>
      <x:c r="E51" s="51" t="n">
        <x:f>'07_Presupuesto'!E14</x:f>
        <x:v>15</x:v>
      </x:c>
      <x:c r="F51" s="64" t="n">
        <x:f>'07_Presupuesto'!G14</x:f>
        <x:v>35294.117647058825</x:v>
      </x:c>
      <x:c r="G51" s="76">
        <x:f t="shared" si="6"/>
        <x:v>15</x:v>
      </x:c>
      <x:c r="H51" s="76">
        <x:f t="shared" si="7"/>
        <x:v>0</x:v>
      </x:c>
      <x:c r="I51" s="76" t="n">
        <x:f>E51*MAX(0,MIN(1,(EOMONTH('14_Parametros'!$B$5,2)-'07_Presupuesto'!J14+1)/('07_Presupuesto'!K14-'07_Presupuesto'!J14+1)))</x:f>
        <x:v>15</x:v>
      </x:c>
      <x:c r="J51" s="64">
        <x:f t="shared" si="8"/>
        <x:v>529411.76470588241</x:v>
      </x:c>
      <x:c r="K51" s="70">
        <x:f t="shared" si="9"/>
        <x:v>1</x:v>
      </x:c>
      <x:c r="L51" s="76">
        <x:f t="shared" si="10"/>
        <x:v>0</x:v>
      </x:c>
      <x:c r="M51" s="64" t="n">
        <x:f>H51*F51*(1+'14_Parametros'!$B$9+'14_Parametros'!$B$10)</x:f>
        <x:v>0</x:v>
      </x:c>
      <x:c r="N51" s="64">
        <x:f t="shared" si="11"/>
        <x:v>0</x:v>
      </x:c>
      <x:c r="O51" s="51" t="str">
        <x:f t="shared" si="12"/>
        <x:v>Consistente</x:v>
      </x:c>
    </x:row>
    <x:row r="52" ht="34.04999923706055" customHeight="1">
      <x:c r="A52" s="52" t="s">
        <x:v>511</x:v>
      </x:c>
      <x:c r="B52" s="52" t="str">
        <x:f>'07_Presupuesto'!A15</x:f>
        <x:v>B.1.1.2</x:v>
      </x:c>
      <x:c r="C52" s="52" t="str">
        <x:f>'07_Presupuesto'!C15</x:f>
        <x:v>Emplantillado</x:v>
      </x:c>
      <x:c r="D52" s="52" t="str">
        <x:f>'07_Presupuesto'!D15</x:f>
        <x:v>M2</x:v>
      </x:c>
      <x:c r="E52" s="52" t="n">
        <x:f>'07_Presupuesto'!E15</x:f>
        <x:v>23</x:v>
      </x:c>
      <x:c r="F52" s="63" t="n">
        <x:f>'07_Presupuesto'!G15</x:f>
        <x:v>16386.55462184874</x:v>
      </x:c>
      <x:c r="G52" s="77">
        <x:f t="shared" si="6"/>
        <x:v>23</x:v>
      </x:c>
      <x:c r="H52" s="77">
        <x:f t="shared" si="7"/>
        <x:v>0</x:v>
      </x:c>
      <x:c r="I52" s="77" t="n">
        <x:f>E52*MAX(0,MIN(1,(EOMONTH('14_Parametros'!$B$5,2)-'07_Presupuesto'!J15+1)/('07_Presupuesto'!K15-'07_Presupuesto'!J15+1)))</x:f>
        <x:v>23</x:v>
      </x:c>
      <x:c r="J52" s="63">
        <x:f t="shared" si="8"/>
        <x:v>376890.75630252104</x:v>
      </x:c>
      <x:c r="K52" s="69">
        <x:f t="shared" si="9"/>
        <x:v>1</x:v>
      </x:c>
      <x:c r="L52" s="77">
        <x:f t="shared" si="10"/>
        <x:v>0</x:v>
      </x:c>
      <x:c r="M52" s="63" t="n">
        <x:f>H52*F52*(1+'14_Parametros'!$B$9+'14_Parametros'!$B$10)</x:f>
        <x:v>0</x:v>
      </x:c>
      <x:c r="N52" s="63">
        <x:f t="shared" si="11"/>
        <x:v>0</x:v>
      </x:c>
      <x:c r="O52" s="52" t="str">
        <x:f t="shared" si="12"/>
        <x:v>Consistente</x:v>
      </x:c>
    </x:row>
    <x:row r="53" ht="34.04999923706055" customHeight="1">
      <x:c r="A53" s="51" t="s">
        <x:v>511</x:v>
      </x:c>
      <x:c r="B53" s="51" t="str">
        <x:f>'07_Presupuesto'!A16</x:f>
        <x:v>B.1.1.3</x:v>
      </x:c>
      <x:c r="C53" s="51" t="str">
        <x:f>'07_Presupuesto'!C16</x:f>
        <x:v>Cimientos</x:v>
      </x:c>
      <x:c r="D53" s="51" t="str">
        <x:f>'07_Presupuesto'!D16</x:f>
        <x:v>M3</x:v>
      </x:c>
      <x:c r="E53" s="51" t="n">
        <x:f>'07_Presupuesto'!E16</x:f>
        <x:v>14</x:v>
      </x:c>
      <x:c r="F53" s="64" t="n">
        <x:f>'07_Presupuesto'!G16</x:f>
        <x:v>189075.63025210085</x:v>
      </x:c>
      <x:c r="G53" s="76">
        <x:f t="shared" si="6"/>
        <x:v>14</x:v>
      </x:c>
      <x:c r="H53" s="76">
        <x:f t="shared" si="7"/>
        <x:v>0</x:v>
      </x:c>
      <x:c r="I53" s="76" t="n">
        <x:f>E53*MAX(0,MIN(1,(EOMONTH('14_Parametros'!$B$5,2)-'07_Presupuesto'!J16+1)/('07_Presupuesto'!K16-'07_Presupuesto'!J16+1)))</x:f>
        <x:v>14</x:v>
      </x:c>
      <x:c r="J53" s="64">
        <x:f t="shared" si="8"/>
        <x:v>2647058.823529412</x:v>
      </x:c>
      <x:c r="K53" s="70">
        <x:f t="shared" si="9"/>
        <x:v>1</x:v>
      </x:c>
      <x:c r="L53" s="76">
        <x:f t="shared" si="10"/>
        <x:v>0</x:v>
      </x:c>
      <x:c r="M53" s="64" t="n">
        <x:f>H53*F53*(1+'14_Parametros'!$B$9+'14_Parametros'!$B$10)</x:f>
        <x:v>0</x:v>
      </x:c>
      <x:c r="N53" s="64">
        <x:f t="shared" si="11"/>
        <x:v>0</x:v>
      </x:c>
      <x:c r="O53" s="51" t="str">
        <x:f t="shared" si="12"/>
        <x:v>Consistente</x:v>
      </x:c>
    </x:row>
    <x:row r="54" ht="34.04999923706055" customHeight="1">
      <x:c r="A54" s="52" t="s">
        <x:v>511</x:v>
      </x:c>
      <x:c r="B54" s="52" t="str">
        <x:f>'07_Presupuesto'!A17</x:f>
        <x:v>B.1.2.1</x:v>
      </x:c>
      <x:c r="C54" s="52" t="str">
        <x:f>'07_Presupuesto'!C17</x:f>
        <x:v>Preparación de la subrasante</x:v>
      </x:c>
      <x:c r="D54" s="52" t="str">
        <x:f>'07_Presupuesto'!D17</x:f>
        <x:v>M2</x:v>
      </x:c>
      <x:c r="E54" s="52" t="n">
        <x:f>'07_Presupuesto'!E17</x:f>
        <x:v>143</x:v>
      </x:c>
      <x:c r="F54" s="63" t="n">
        <x:f>'07_Presupuesto'!G17</x:f>
        <x:v>2689.075630252101</x:v>
      </x:c>
      <x:c r="G54" s="77">
        <x:f t="shared" si="6"/>
        <x:v>143</x:v>
      </x:c>
      <x:c r="H54" s="77">
        <x:f t="shared" si="7"/>
        <x:v>0</x:v>
      </x:c>
      <x:c r="I54" s="77" t="n">
        <x:f>E54*MAX(0,MIN(1,(EOMONTH('14_Parametros'!$B$5,2)-'07_Presupuesto'!J17+1)/('07_Presupuesto'!K17-'07_Presupuesto'!J17+1)))</x:f>
        <x:v>143</x:v>
      </x:c>
      <x:c r="J54" s="63">
        <x:f t="shared" si="8"/>
        <x:v>384537.81512605044</x:v>
      </x:c>
      <x:c r="K54" s="69">
        <x:f t="shared" si="9"/>
        <x:v>1</x:v>
      </x:c>
      <x:c r="L54" s="77">
        <x:f t="shared" si="10"/>
        <x:v>0</x:v>
      </x:c>
      <x:c r="M54" s="63" t="n">
        <x:f>H54*F54*(1+'14_Parametros'!$B$9+'14_Parametros'!$B$10)</x:f>
        <x:v>0</x:v>
      </x:c>
      <x:c r="N54" s="63">
        <x:f t="shared" si="11"/>
        <x:v>0</x:v>
      </x:c>
      <x:c r="O54" s="52" t="str">
        <x:f t="shared" si="12"/>
        <x:v>Consistente</x:v>
      </x:c>
    </x:row>
    <x:row r="55" ht="34.04999923706055" customHeight="1">
      <x:c r="A55" s="51" t="s">
        <x:v>511</x:v>
      </x:c>
      <x:c r="B55" s="51" t="str">
        <x:f>'07_Presupuesto'!A18</x:f>
        <x:v>B.1.2.2</x:v>
      </x:c>
      <x:c r="C55" s="51" t="str">
        <x:f>'07_Presupuesto'!C18</x:f>
        <x:v>Base Estabilizada e=8cm</x:v>
      </x:c>
      <x:c r="D55" s="51" t="str">
        <x:f>'07_Presupuesto'!D18</x:f>
        <x:v>M3</x:v>
      </x:c>
      <x:c r="E55" s="51" t="n">
        <x:f>'07_Presupuesto'!E18</x:f>
        <x:v>11.44</x:v>
      </x:c>
      <x:c r="F55" s="64" t="n">
        <x:f>'07_Presupuesto'!G18</x:f>
        <x:v>35294.117647058825</x:v>
      </x:c>
      <x:c r="G55" s="76">
        <x:f t="shared" si="6"/>
        <x:v>11.44</x:v>
      </x:c>
      <x:c r="H55" s="76">
        <x:f t="shared" si="7"/>
        <x:v>0</x:v>
      </x:c>
      <x:c r="I55" s="76" t="n">
        <x:f>E55*MAX(0,MIN(1,(EOMONTH('14_Parametros'!$B$5,2)-'07_Presupuesto'!J18+1)/('07_Presupuesto'!K18-'07_Presupuesto'!J18+1)))</x:f>
        <x:v>11.44</x:v>
      </x:c>
      <x:c r="J55" s="64">
        <x:f t="shared" si="8"/>
        <x:v>403764.70588235295</x:v>
      </x:c>
      <x:c r="K55" s="70">
        <x:f t="shared" si="9"/>
        <x:v>1</x:v>
      </x:c>
      <x:c r="L55" s="76">
        <x:f t="shared" si="10"/>
        <x:v>0</x:v>
      </x:c>
      <x:c r="M55" s="64" t="n">
        <x:f>H55*F55*(1+'14_Parametros'!$B$9+'14_Parametros'!$B$10)</x:f>
        <x:v>0</x:v>
      </x:c>
      <x:c r="N55" s="64">
        <x:f t="shared" si="11"/>
        <x:v>0</x:v>
      </x:c>
      <x:c r="O55" s="51" t="str">
        <x:f t="shared" si="12"/>
        <x:v>Consistente</x:v>
      </x:c>
    </x:row>
    <x:row r="56" ht="34.04999923706055" customHeight="1">
      <x:c r="A56" s="52" t="s">
        <x:v>511</x:v>
      </x:c>
      <x:c r="B56" s="52" t="str">
        <x:f>'07_Presupuesto'!A19</x:f>
        <x:v>B.1.2.3</x:v>
      </x:c>
      <x:c r="C56" s="52" t="str">
        <x:f>'07_Presupuesto'!C19</x:f>
        <x:v>Impermeabilización film de Polietileno e=0,10mm</x:v>
      </x:c>
      <x:c r="D56" s="52" t="str">
        <x:f>'07_Presupuesto'!D19</x:f>
        <x:v>M2</x:v>
      </x:c>
      <x:c r="E56" s="52" t="n">
        <x:f>'07_Presupuesto'!E19</x:f>
        <x:v>143</x:v>
      </x:c>
      <x:c r="F56" s="63" t="n">
        <x:f>'07_Presupuesto'!G19</x:f>
        <x:v>1344.5378151260504</x:v>
      </x:c>
      <x:c r="G56" s="77">
        <x:f t="shared" si="6"/>
        <x:v>131.08333333333331</x:v>
      </x:c>
      <x:c r="H56" s="77">
        <x:f t="shared" si="7"/>
        <x:v>11.916666666666686</x:v>
      </x:c>
      <x:c r="I56" s="77" t="n">
        <x:f>E56*MAX(0,MIN(1,(EOMONTH('14_Parametros'!$B$5,2)-'07_Presupuesto'!J19+1)/('07_Presupuesto'!K19-'07_Presupuesto'!J19+1)))</x:f>
        <x:v>143</x:v>
      </x:c>
      <x:c r="J56" s="63">
        <x:f t="shared" si="8"/>
        <x:v>192268.90756302522</x:v>
      </x:c>
      <x:c r="K56" s="69">
        <x:f t="shared" si="9"/>
        <x:v>1</x:v>
      </x:c>
      <x:c r="L56" s="77">
        <x:f t="shared" si="10"/>
        <x:v>0</x:v>
      </x:c>
      <x:c r="M56" s="63" t="n">
        <x:f>H56*F56*(1+'14_Parametros'!$B$9+'14_Parametros'!$B$10)</x:f>
        <x:v>20028.011204481823</x:v>
      </x:c>
      <x:c r="N56" s="63">
        <x:f t="shared" si="11"/>
        <x:v>0</x:v>
      </x:c>
      <x:c r="O56" s="52" t="str">
        <x:f t="shared" si="12"/>
        <x:v>Consistente</x:v>
      </x:c>
    </x:row>
    <x:row r="57" ht="34.04999923706055" customHeight="1">
      <x:c r="A57" s="51" t="s">
        <x:v>511</x:v>
      </x:c>
      <x:c r="B57" s="51" t="str">
        <x:f>'07_Presupuesto'!A20</x:f>
        <x:v>B.1.2.4</x:v>
      </x:c>
      <x:c r="C57" s="51" t="str">
        <x:f>'07_Presupuesto'!C20</x:f>
        <x:v>Cama de Ripio e=8cm</x:v>
      </x:c>
      <x:c r="D57" s="51" t="str">
        <x:f>'07_Presupuesto'!D20</x:f>
        <x:v>M3</x:v>
      </x:c>
      <x:c r="E57" s="51" t="n">
        <x:f>'07_Presupuesto'!E20</x:f>
        <x:v>11.44</x:v>
      </x:c>
      <x:c r="F57" s="64" t="n">
        <x:f>'07_Presupuesto'!G20</x:f>
        <x:v>37815.12605042017</x:v>
      </x:c>
      <x:c r="G57" s="76">
        <x:f t="shared" si="6"/>
        <x:v>10.486666666666666</x:v>
      </x:c>
      <x:c r="H57" s="76">
        <x:f t="shared" si="7"/>
        <x:v>0.95333333333333314</x:v>
      </x:c>
      <x:c r="I57" s="76" t="n">
        <x:f>E57*MAX(0,MIN(1,(EOMONTH('14_Parametros'!$B$5,2)-'07_Presupuesto'!J20+1)/('07_Presupuesto'!K20-'07_Presupuesto'!J20+1)))</x:f>
        <x:v>11.44</x:v>
      </x:c>
      <x:c r="J57" s="64">
        <x:f t="shared" si="8"/>
        <x:v>432605.04201680672</x:v>
      </x:c>
      <x:c r="K57" s="70">
        <x:f t="shared" si="9"/>
        <x:v>1</x:v>
      </x:c>
      <x:c r="L57" s="76">
        <x:f t="shared" si="10"/>
        <x:v>0</x:v>
      </x:c>
      <x:c r="M57" s="64" t="n">
        <x:f>H57*F57*(1+'14_Parametros'!$B$9+'14_Parametros'!$B$10)</x:f>
        <x:v>45063.02521008402</x:v>
      </x:c>
      <x:c r="N57" s="64">
        <x:f t="shared" si="11"/>
        <x:v>0</x:v>
      </x:c>
      <x:c r="O57" s="51" t="str">
        <x:f t="shared" si="12"/>
        <x:v>Consistente</x:v>
      </x:c>
    </x:row>
    <x:row r="58" ht="34.04999923706055" customHeight="1">
      <x:c r="A58" s="52" t="s">
        <x:v>511</x:v>
      </x:c>
      <x:c r="B58" s="52" t="str">
        <x:f>'07_Presupuesto'!A21</x:f>
        <x:v>B.1.2.5</x:v>
      </x:c>
      <x:c r="C58" s="52" t="str">
        <x:f>'07_Presupuesto'!C21</x:f>
        <x:v>Malla Acma C-92</x:v>
      </x:c>
      <x:c r="D58" s="52" t="str">
        <x:f>'07_Presupuesto'!D21</x:f>
        <x:v>M2</x:v>
      </x:c>
      <x:c r="E58" s="52" t="n">
        <x:f>'07_Presupuesto'!E21</x:f>
        <x:v>143</x:v>
      </x:c>
      <x:c r="F58" s="63" t="n">
        <x:f>'07_Presupuesto'!G21</x:f>
        <x:v>4537.81512605042</x:v>
      </x:c>
      <x:c r="G58" s="77">
        <x:f t="shared" si="6"/>
        <x:v>131.08333333333331</x:v>
      </x:c>
      <x:c r="H58" s="77">
        <x:f t="shared" si="7"/>
        <x:v>11.916666666666686</x:v>
      </x:c>
      <x:c r="I58" s="77" t="n">
        <x:f>E58*MAX(0,MIN(1,(EOMONTH('14_Parametros'!$B$5,2)-'07_Presupuesto'!J21+1)/('07_Presupuesto'!K21-'07_Presupuesto'!J21+1)))</x:f>
        <x:v>143</x:v>
      </x:c>
      <x:c r="J58" s="63">
        <x:f t="shared" si="8"/>
        <x:v>648907.56302521005</x:v>
      </x:c>
      <x:c r="K58" s="69">
        <x:f t="shared" si="9"/>
        <x:v>1</x:v>
      </x:c>
      <x:c r="L58" s="77">
        <x:f t="shared" si="10"/>
        <x:v>0</x:v>
      </x:c>
      <x:c r="M58" s="63" t="n">
        <x:f>H58*F58*(1+'14_Parametros'!$B$9+'14_Parametros'!$B$10)</x:f>
        <x:v>67594.53781512615</x:v>
      </x:c>
      <x:c r="N58" s="63">
        <x:f t="shared" si="11"/>
        <x:v>0</x:v>
      </x:c>
      <x:c r="O58" s="52" t="str">
        <x:f t="shared" si="12"/>
        <x:v>Consistente</x:v>
      </x:c>
    </x:row>
    <x:row r="59" ht="34.04999923706055" customHeight="1">
      <x:c r="A59" s="51" t="s">
        <x:v>511</x:v>
      </x:c>
      <x:c r="B59" s="51" t="str">
        <x:f>'07_Presupuesto'!A22</x:f>
        <x:v>B.1.2.6</x:v>
      </x:c>
      <x:c r="C59" s="51" t="str">
        <x:f>'07_Presupuesto'!C22</x:f>
        <x:v>Radier e= 7cm</x:v>
      </x:c>
      <x:c r="D59" s="51" t="str">
        <x:f>'07_Presupuesto'!D22</x:f>
        <x:v>M2</x:v>
      </x:c>
      <x:c r="E59" s="51" t="n">
        <x:f>'07_Presupuesto'!E22</x:f>
        <x:v>143</x:v>
      </x:c>
      <x:c r="F59" s="64" t="n">
        <x:f>'07_Presupuesto'!G22</x:f>
        <x:v>13277.310924369749</x:v>
      </x:c>
      <x:c r="G59" s="76">
        <x:f t="shared" si="6"/>
        <x:v>131.08333333333331</x:v>
      </x:c>
      <x:c r="H59" s="76">
        <x:f t="shared" si="7"/>
        <x:v>11.916666666666686</x:v>
      </x:c>
      <x:c r="I59" s="76" t="n">
        <x:f>E59*MAX(0,MIN(1,(EOMONTH('14_Parametros'!$B$5,2)-'07_Presupuesto'!J22+1)/('07_Presupuesto'!K22-'07_Presupuesto'!J22+1)))</x:f>
        <x:v>143</x:v>
      </x:c>
      <x:c r="J59" s="64">
        <x:f t="shared" si="8"/>
        <x:v>1898655.4621848741</x:v>
      </x:c>
      <x:c r="K59" s="70">
        <x:f t="shared" si="9"/>
        <x:v>1</x:v>
      </x:c>
      <x:c r="L59" s="76">
        <x:f t="shared" si="10"/>
        <x:v>0</x:v>
      </x:c>
      <x:c r="M59" s="64" t="n">
        <x:f>H59*F59*(1+'14_Parametros'!$B$9+'14_Parametros'!$B$10)</x:f>
        <x:v>197776.61064425803</x:v>
      </x:c>
      <x:c r="N59" s="64">
        <x:f t="shared" si="11"/>
        <x:v>0</x:v>
      </x:c>
      <x:c r="O59" s="51" t="str">
        <x:f t="shared" si="12"/>
        <x:v>Consistente</x:v>
      </x:c>
    </x:row>
    <x:row r="60" ht="34.04999923706055" customHeight="1">
      <x:c r="A60" s="52" t="s">
        <x:v>511</x:v>
      </x:c>
      <x:c r="B60" s="52" t="str">
        <x:f>'07_Presupuesto'!A23</x:f>
        <x:v>B.1.3.1</x:v>
      </x:c>
      <x:c r="C60" s="52" t="str">
        <x:f>'07_Presupuesto'!C23</x:f>
        <x:v>Estabilizado Compactado e=20cm</x:v>
      </x:c>
      <x:c r="D60" s="52" t="str">
        <x:f>'07_Presupuesto'!D23</x:f>
        <x:v>M3</x:v>
      </x:c>
      <x:c r="E60" s="52" t="n">
        <x:f>'07_Presupuesto'!E23</x:f>
        <x:v>18.65</x:v>
      </x:c>
      <x:c r="F60" s="63" t="n">
        <x:f>'07_Presupuesto'!G23</x:f>
        <x:v>36974.78991596639</x:v>
      </x:c>
      <x:c r="G60" s="77">
        <x:f t="shared" si="6"/>
        <x:v>18.649999999999999</x:v>
      </x:c>
      <x:c r="H60" s="77">
        <x:f t="shared" si="7"/>
        <x:v>0</x:v>
      </x:c>
      <x:c r="I60" s="77" t="n">
        <x:f>E60*MAX(0,MIN(1,(EOMONTH('14_Parametros'!$B$5,2)-'07_Presupuesto'!J23+1)/('07_Presupuesto'!K23-'07_Presupuesto'!J23+1)))</x:f>
        <x:v>18.65</x:v>
      </x:c>
      <x:c r="J60" s="63">
        <x:f t="shared" si="8"/>
        <x:v>689579.83193277312</x:v>
      </x:c>
      <x:c r="K60" s="69">
        <x:f t="shared" si="9"/>
        <x:v>1</x:v>
      </x:c>
      <x:c r="L60" s="77">
        <x:f t="shared" si="10"/>
        <x:v>0</x:v>
      </x:c>
      <x:c r="M60" s="63" t="n">
        <x:f>H60*F60*(1+'14_Parametros'!$B$9+'14_Parametros'!$B$10)</x:f>
        <x:v>0</x:v>
      </x:c>
      <x:c r="N60" s="63">
        <x:f t="shared" si="11"/>
        <x:v>0</x:v>
      </x:c>
      <x:c r="O60" s="52" t="str">
        <x:f t="shared" si="12"/>
        <x:v>Consistente</x:v>
      </x:c>
    </x:row>
    <x:row r="61" ht="34.04999923706055" customHeight="1">
      <x:c r="A61" s="51" t="s">
        <x:v>511</x:v>
      </x:c>
      <x:c r="B61" s="51" t="str">
        <x:f>'07_Presupuesto'!A24</x:f>
        <x:v>B.1.3.2</x:v>
      </x:c>
      <x:c r="C61" s="51" t="str">
        <x:f>'07_Presupuesto'!C24</x:f>
        <x:v>Ripio Compactado e=10cm</x:v>
      </x:c>
      <x:c r="D61" s="51" t="str">
        <x:f>'07_Presupuesto'!D24</x:f>
        <x:v>M3</x:v>
      </x:c>
      <x:c r="E61" s="51" t="n">
        <x:f>'07_Presupuesto'!E24</x:f>
        <x:v>9.324</x:v>
      </x:c>
      <x:c r="F61" s="64" t="n">
        <x:f>'07_Presupuesto'!G24</x:f>
        <x:v>38655.46218487395</x:v>
      </x:c>
      <x:c r="G61" s="76">
        <x:f t="shared" si="6"/>
        <x:v>9.3239999999999998</x:v>
      </x:c>
      <x:c r="H61" s="76">
        <x:f t="shared" si="7"/>
        <x:v>0</x:v>
      </x:c>
      <x:c r="I61" s="76" t="n">
        <x:f>E61*MAX(0,MIN(1,(EOMONTH('14_Parametros'!$B$5,2)-'07_Presupuesto'!J24+1)/('07_Presupuesto'!K24-'07_Presupuesto'!J24+1)))</x:f>
        <x:v>9.324</x:v>
      </x:c>
      <x:c r="J61" s="64">
        <x:f t="shared" si="8"/>
        <x:v>360423.5294117647</x:v>
      </x:c>
      <x:c r="K61" s="70">
        <x:f t="shared" si="9"/>
        <x:v>1</x:v>
      </x:c>
      <x:c r="L61" s="76">
        <x:f t="shared" si="10"/>
        <x:v>0</x:v>
      </x:c>
      <x:c r="M61" s="64" t="n">
        <x:f>H61*F61*(1+'14_Parametros'!$B$9+'14_Parametros'!$B$10)</x:f>
        <x:v>0</x:v>
      </x:c>
      <x:c r="N61" s="64">
        <x:f t="shared" si="11"/>
        <x:v>0</x:v>
      </x:c>
      <x:c r="O61" s="51" t="str">
        <x:f t="shared" si="12"/>
        <x:v>Consistente</x:v>
      </x:c>
    </x:row>
    <x:row r="62" ht="34.04999923706055" customHeight="1">
      <x:c r="A62" s="52" t="s">
        <x:v>511</x:v>
      </x:c>
      <x:c r="B62" s="52" t="str">
        <x:f>'07_Presupuesto'!A25</x:f>
        <x:v>B.1.3.3</x:v>
      </x:c>
      <x:c r="C62" s="52" t="str">
        <x:f>'07_Presupuesto'!C25</x:f>
        <x:v>Polietileno e=0,15mm</x:v>
      </x:c>
      <x:c r="D62" s="52" t="str">
        <x:f>'07_Presupuesto'!D25</x:f>
        <x:v>M2</x:v>
      </x:c>
      <x:c r="E62" s="52" t="n">
        <x:f>'07_Presupuesto'!E25</x:f>
        <x:v>93.24</x:v>
      </x:c>
      <x:c r="F62" s="63" t="n">
        <x:f>'07_Presupuesto'!G25</x:f>
        <x:v>1512.6050420168067</x:v>
      </x:c>
      <x:c r="G62" s="77">
        <x:f t="shared" si="6"/>
        <x:v>85.47</x:v>
      </x:c>
      <x:c r="H62" s="77">
        <x:f t="shared" si="7"/>
        <x:v>7.769999999999996</x:v>
      </x:c>
      <x:c r="I62" s="77" t="n">
        <x:f>E62*MAX(0,MIN(1,(EOMONTH('14_Parametros'!$B$5,2)-'07_Presupuesto'!J25+1)/('07_Presupuesto'!K25-'07_Presupuesto'!J25+1)))</x:f>
        <x:v>93.24</x:v>
      </x:c>
      <x:c r="J62" s="63">
        <x:f t="shared" si="8"/>
        <x:v>141035.29411764705</x:v>
      </x:c>
      <x:c r="K62" s="69">
        <x:f t="shared" si="9"/>
        <x:v>1</x:v>
      </x:c>
      <x:c r="L62" s="77">
        <x:f t="shared" si="10"/>
        <x:v>0</x:v>
      </x:c>
      <x:c r="M62" s="63" t="n">
        <x:f>H62*F62*(1+'14_Parametros'!$B$9+'14_Parametros'!$B$10)</x:f>
        <x:v>14691.176470588227</x:v>
      </x:c>
      <x:c r="N62" s="63">
        <x:f t="shared" si="11"/>
        <x:v>0</x:v>
      </x:c>
      <x:c r="O62" s="52" t="str">
        <x:f t="shared" si="12"/>
        <x:v>Consistente</x:v>
      </x:c>
    </x:row>
    <x:row r="63" ht="34.04999923706055" customHeight="1">
      <x:c r="A63" s="51" t="s">
        <x:v>511</x:v>
      </x:c>
      <x:c r="B63" s="51" t="str">
        <x:f>'07_Presupuesto'!A26</x:f>
        <x:v>B.1.3.4</x:v>
      </x:c>
      <x:c r="C63" s="51" t="str">
        <x:f>'07_Presupuesto'!C26</x:f>
        <x:v>Radier e=10cm</x:v>
      </x:c>
      <x:c r="D63" s="51" t="str">
        <x:f>'07_Presupuesto'!D26</x:f>
        <x:v>M2</x:v>
      </x:c>
      <x:c r="E63" s="51" t="n">
        <x:f>'07_Presupuesto'!E26</x:f>
        <x:v>93.24</x:v>
      </x:c>
      <x:c r="F63" s="64" t="n">
        <x:f>'07_Presupuesto'!G26</x:f>
        <x:v>16638.655462184874</x:v>
      </x:c>
      <x:c r="G63" s="76">
        <x:f t="shared" si="6"/>
        <x:v>85.47</x:v>
      </x:c>
      <x:c r="H63" s="76">
        <x:f t="shared" si="7"/>
        <x:v>7.769999999999996</x:v>
      </x:c>
      <x:c r="I63" s="76" t="n">
        <x:f>E63*MAX(0,MIN(1,(EOMONTH('14_Parametros'!$B$5,2)-'07_Presupuesto'!J26+1)/('07_Presupuesto'!K26-'07_Presupuesto'!J26+1)))</x:f>
        <x:v>93.24</x:v>
      </x:c>
      <x:c r="J63" s="64">
        <x:f t="shared" si="8"/>
        <x:v>1551388.2352941176</x:v>
      </x:c>
      <x:c r="K63" s="70">
        <x:f t="shared" si="9"/>
        <x:v>1</x:v>
      </x:c>
      <x:c r="L63" s="76">
        <x:f t="shared" si="10"/>
        <x:v>0</x:v>
      </x:c>
      <x:c r="M63" s="64" t="n">
        <x:f>H63*F63*(1+'14_Parametros'!$B$9+'14_Parametros'!$B$10)</x:f>
        <x:v>161602.94117647051</x:v>
      </x:c>
      <x:c r="N63" s="64">
        <x:f t="shared" si="11"/>
        <x:v>0</x:v>
      </x:c>
      <x:c r="O63" s="51" t="str">
        <x:f t="shared" si="12"/>
        <x:v>Consistente</x:v>
      </x:c>
    </x:row>
    <x:row r="64" ht="34.04999923706055" customHeight="1">
      <x:c r="A64" s="52" t="s">
        <x:v>511</x:v>
      </x:c>
      <x:c r="B64" s="52" t="str">
        <x:f>'07_Presupuesto'!A27</x:f>
        <x:v>B.1.4.1</x:v>
      </x:c>
      <x:c r="C64" s="52" t="str">
        <x:f>'07_Presupuesto'!C27</x:f>
        <x:v>Estructura de Metalcon en Muros</x:v>
      </x:c>
      <x:c r="D64" s="52" t="str">
        <x:f>'07_Presupuesto'!D27</x:f>
        <x:v>M2</x:v>
      </x:c>
      <x:c r="E64" s="52" t="n">
        <x:f>'07_Presupuesto'!E27</x:f>
        <x:v>236</x:v>
      </x:c>
      <x:c r="F64" s="63" t="n">
        <x:f>'07_Presupuesto'!G27</x:f>
        <x:v>21680.672268907565</x:v>
      </x:c>
      <x:c r="G64" s="77">
        <x:f t="shared" si="6"/>
        <x:v>144.22222222222223</x:v>
      </x:c>
      <x:c r="H64" s="77">
        <x:f t="shared" si="7"/>
        <x:v>91.777777777777771</x:v>
      </x:c>
      <x:c r="I64" s="77" t="n">
        <x:f>E64*MAX(0,MIN(1,(EOMONTH('14_Parametros'!$B$5,2)-'07_Presupuesto'!J27+1)/('07_Presupuesto'!K27-'07_Presupuesto'!J27+1)))</x:f>
        <x:v>236</x:v>
      </x:c>
      <x:c r="J64" s="63">
        <x:f t="shared" si="8"/>
        <x:v>5116638.6554621849</x:v>
      </x:c>
      <x:c r="K64" s="69">
        <x:f t="shared" si="9"/>
        <x:v>1</x:v>
      </x:c>
      <x:c r="L64" s="77">
        <x:f t="shared" si="10"/>
        <x:v>0</x:v>
      </x:c>
      <x:c r="M64" s="63" t="n">
        <x:f>H64*F64*(1+'14_Parametros'!$B$9+'14_Parametros'!$B$10)</x:f>
        <x:v>2487254.9019607846</x:v>
      </x:c>
      <x:c r="N64" s="63">
        <x:f t="shared" si="11"/>
        <x:v>0</x:v>
      </x:c>
      <x:c r="O64" s="52" t="str">
        <x:f t="shared" si="12"/>
        <x:v>Consistente</x:v>
      </x:c>
    </x:row>
    <x:row r="65" ht="34.04999923706055" customHeight="1">
      <x:c r="A65" s="51" t="s">
        <x:v>511</x:v>
      </x:c>
      <x:c r="B65" s="51" t="str">
        <x:f>'07_Presupuesto'!A28</x:f>
        <x:v>B.1.4.2</x:v>
      </x:c>
      <x:c r="C65" s="51" t="str">
        <x:f>'07_Presupuesto'!C28</x:f>
        <x:v>Planchas de OSB e=11.1mm</x:v>
      </x:c>
      <x:c r="D65" s="51" t="str">
        <x:f>'07_Presupuesto'!D28</x:f>
        <x:v>M2</x:v>
      </x:c>
      <x:c r="E65" s="51" t="n">
        <x:f>'07_Presupuesto'!E28</x:f>
        <x:v>153</x:v>
      </x:c>
      <x:c r="F65" s="64" t="n">
        <x:f>'07_Presupuesto'!G28</x:f>
        <x:v>11092.436974789916</x:v>
      </x:c>
      <x:c r="G65" s="76">
        <x:f t="shared" si="6"/>
        <x:v>93.500000000000014</x:v>
      </x:c>
      <x:c r="H65" s="76">
        <x:f t="shared" si="7"/>
        <x:v>59.499999999999986</x:v>
      </x:c>
      <x:c r="I65" s="76" t="n">
        <x:f>E65*MAX(0,MIN(1,(EOMONTH('14_Parametros'!$B$5,2)-'07_Presupuesto'!J28+1)/('07_Presupuesto'!K28-'07_Presupuesto'!J28+1)))</x:f>
        <x:v>153</x:v>
      </x:c>
      <x:c r="J65" s="64">
        <x:f t="shared" si="8"/>
        <x:v>1697142.8571428573</x:v>
      </x:c>
      <x:c r="K65" s="70">
        <x:f t="shared" si="9"/>
        <x:v>1</x:v>
      </x:c>
      <x:c r="L65" s="76">
        <x:f t="shared" si="10"/>
        <x:v>0</x:v>
      </x:c>
      <x:c r="M65" s="64" t="n">
        <x:f>H65*F65*(1+'14_Parametros'!$B$9+'14_Parametros'!$B$10)</x:f>
        <x:v>824999.9999999999</x:v>
      </x:c>
      <x:c r="N65" s="64">
        <x:f t="shared" si="11"/>
        <x:v>0</x:v>
      </x:c>
      <x:c r="O65" s="51" t="str">
        <x:f t="shared" si="12"/>
        <x:v>Consistente</x:v>
      </x:c>
    </x:row>
    <x:row r="66" ht="34.04999923706055" customHeight="1">
      <x:c r="A66" s="52" t="s">
        <x:v>511</x:v>
      </x:c>
      <x:c r="B66" s="52" t="str">
        <x:f>'07_Presupuesto'!A29</x:f>
        <x:v>B.1.4.3</x:v>
      </x:c>
      <x:c r="C66" s="52" t="str">
        <x:f>'07_Presupuesto'!C29</x:f>
        <x:v>Forro Exterior</x:v>
      </x:c>
      <x:c r="D66" s="52" t="str">
        <x:f>'07_Presupuesto'!D29</x:f>
        <x:v>M2</x:v>
      </x:c>
      <x:c r="E66" s="52" t="n">
        <x:f>'07_Presupuesto'!E29</x:f>
        <x:v>153</x:v>
      </x:c>
      <x:c r="F66" s="63" t="n">
        <x:f>'07_Presupuesto'!G29</x:f>
        <x:v>19327.731092436974</x:v>
      </x:c>
      <x:c r="G66" s="77">
        <x:f t="shared" si="6"/>
        <x:v>93.500000000000014</x:v>
      </x:c>
      <x:c r="H66" s="77">
        <x:f t="shared" si="7"/>
        <x:v>59.499999999999986</x:v>
      </x:c>
      <x:c r="I66" s="77" t="n">
        <x:f>E66*MAX(0,MIN(1,(EOMONTH('14_Parametros'!$B$5,2)-'07_Presupuesto'!J29+1)/('07_Presupuesto'!K29-'07_Presupuesto'!J29+1)))</x:f>
        <x:v>153</x:v>
      </x:c>
      <x:c r="J66" s="63">
        <x:f t="shared" si="8"/>
        <x:v>2957142.8571428568</x:v>
      </x:c>
      <x:c r="K66" s="69">
        <x:f t="shared" si="9"/>
        <x:v>1</x:v>
      </x:c>
      <x:c r="L66" s="77">
        <x:f t="shared" si="10"/>
        <x:v>0</x:v>
      </x:c>
      <x:c r="M66" s="63" t="n">
        <x:f>H66*F66*(1+'14_Parametros'!$B$9+'14_Parametros'!$B$10)</x:f>
        <x:v>1437499.9999999998</x:v>
      </x:c>
      <x:c r="N66" s="63">
        <x:f t="shared" si="11"/>
        <x:v>0</x:v>
      </x:c>
      <x:c r="O66" s="52" t="str">
        <x:f t="shared" si="12"/>
        <x:v>Consistente</x:v>
      </x:c>
    </x:row>
    <x:row r="67" ht="34.04999923706055" customHeight="1">
      <x:c r="A67" s="51" t="s">
        <x:v>511</x:v>
      </x:c>
      <x:c r="B67" s="51" t="str">
        <x:f>'07_Presupuesto'!A30</x:f>
        <x:v>B.1.4.4</x:v>
      </x:c>
      <x:c r="C67" s="51" t="str">
        <x:f>'07_Presupuesto'!C30</x:f>
        <x:v>Forro Interior Volcanita y Aleros Exteriores</x:v>
      </x:c>
      <x:c r="D67" s="51" t="str">
        <x:f>'07_Presupuesto'!D30</x:f>
        <x:v>M2</x:v>
      </x:c>
      <x:c r="E67" s="51" t="n">
        <x:f>'07_Presupuesto'!E30</x:f>
        <x:v>180</x:v>
      </x:c>
      <x:c r="F67" s="64" t="n">
        <x:f>'07_Presupuesto'!G30</x:f>
        <x:v>10756.302521008403</x:v>
      </x:c>
      <x:c r="G67" s="76">
        <x:f t="shared" si="6"/>
        <x:v>110.00000000000001</x:v>
      </x:c>
      <x:c r="H67" s="76">
        <x:f t="shared" si="7"/>
        <x:v>69.999999999999986</x:v>
      </x:c>
      <x:c r="I67" s="76" t="n">
        <x:f>E67*MAX(0,MIN(1,(EOMONTH('14_Parametros'!$B$5,2)-'07_Presupuesto'!J30+1)/('07_Presupuesto'!K30-'07_Presupuesto'!J30+1)))</x:f>
        <x:v>180</x:v>
      </x:c>
      <x:c r="J67" s="64">
        <x:f t="shared" si="8"/>
        <x:v>1936134.4537815126</x:v>
      </x:c>
      <x:c r="K67" s="70">
        <x:f t="shared" si="9"/>
        <x:v>1</x:v>
      </x:c>
      <x:c r="L67" s="76">
        <x:f t="shared" si="10"/>
        <x:v>0</x:v>
      </x:c>
      <x:c r="M67" s="64" t="n">
        <x:f>H67*F67*(1+'14_Parametros'!$B$9+'14_Parametros'!$B$10)</x:f>
        <x:v>941176.4705882351</x:v>
      </x:c>
      <x:c r="N67" s="64">
        <x:f t="shared" si="11"/>
        <x:v>0</x:v>
      </x:c>
      <x:c r="O67" s="51" t="str">
        <x:f t="shared" si="12"/>
        <x:v>Consistente</x:v>
      </x:c>
    </x:row>
    <x:row r="68" ht="34.04999923706055" customHeight="1">
      <x:c r="A68" s="52" t="s">
        <x:v>511</x:v>
      </x:c>
      <x:c r="B68" s="52" t="str">
        <x:f>'07_Presupuesto'!A31</x:f>
        <x:v>B.1.4.5</x:v>
      </x:c>
      <x:c r="C68" s="52" t="str">
        <x:f>'07_Presupuesto'!C31</x:f>
        <x:v>Forro Interior Fibrocemento</x:v>
      </x:c>
      <x:c r="D68" s="52" t="str">
        <x:f>'07_Presupuesto'!D31</x:f>
        <x:v>M2</x:v>
      </x:c>
      <x:c r="E68" s="52" t="n">
        <x:f>'07_Presupuesto'!E31</x:f>
        <x:v>65</x:v>
      </x:c>
      <x:c r="F68" s="63" t="n">
        <x:f>'07_Presupuesto'!G31</x:f>
        <x:v>14957.983193277312</x:v>
      </x:c>
      <x:c r="G68" s="77">
        <x:f t="shared" si="6"/>
        <x:v>39.722222222222229</x:v>
      </x:c>
      <x:c r="H68" s="77">
        <x:f t="shared" si="7"/>
        <x:v>25.277777777777771</x:v>
      </x:c>
      <x:c r="I68" s="77" t="n">
        <x:f>E68*MAX(0,MIN(1,(EOMONTH('14_Parametros'!$B$5,2)-'07_Presupuesto'!J31+1)/('07_Presupuesto'!K31-'07_Presupuesto'!J31+1)))</x:f>
        <x:v>65</x:v>
      </x:c>
      <x:c r="J68" s="63">
        <x:f t="shared" si="8"/>
        <x:v>972268.90756302525</x:v>
      </x:c>
      <x:c r="K68" s="69">
        <x:f t="shared" si="9"/>
        <x:v>1</x:v>
      </x:c>
      <x:c r="L68" s="77">
        <x:f t="shared" si="10"/>
        <x:v>0</x:v>
      </x:c>
      <x:c r="M68" s="63" t="n">
        <x:f>H68*F68*(1+'14_Parametros'!$B$9+'14_Parametros'!$B$10)</x:f>
        <x:v>472630.7189542483</x:v>
      </x:c>
      <x:c r="N68" s="63">
        <x:f t="shared" si="11"/>
        <x:v>0</x:v>
      </x:c>
      <x:c r="O68" s="52" t="str">
        <x:f t="shared" si="12"/>
        <x:v>Consistente</x:v>
      </x:c>
    </x:row>
    <x:row r="69" ht="34.04999923706055" customHeight="1">
      <x:c r="A69" s="51" t="s">
        <x:v>511</x:v>
      </x:c>
      <x:c r="B69" s="51" t="str">
        <x:f>'07_Presupuesto'!A32</x:f>
        <x:v>B.1.5.1</x:v>
      </x:c>
      <x:c r="C69" s="51" t="str">
        <x:f>'07_Presupuesto'!C32</x:f>
        <x:v>Cerchas y Costaneras de Acero Galvanizado</x:v>
      </x:c>
      <x:c r="D69" s="51" t="str">
        <x:f>'07_Presupuesto'!D32</x:f>
        <x:v>M2</x:v>
      </x:c>
      <x:c r="E69" s="51" t="n">
        <x:f>'07_Presupuesto'!E32</x:f>
        <x:v>78.61</x:v>
      </x:c>
      <x:c r="F69" s="64" t="n">
        <x:f>'07_Presupuesto'!G32</x:f>
        <x:v>28571.428571428572</x:v>
      </x:c>
      <x:c r="G69" s="76">
        <x:f t="shared" si="6"/>
        <x:v>43.235500000000002</x:v>
      </x:c>
      <x:c r="H69" s="76">
        <x:f t="shared" si="7"/>
        <x:v>35.374499999999998</x:v>
      </x:c>
      <x:c r="I69" s="76" t="n">
        <x:f>E69*MAX(0,MIN(1,(EOMONTH('14_Parametros'!$B$5,2)-'07_Presupuesto'!J32+1)/('07_Presupuesto'!K32-'07_Presupuesto'!J32+1)))</x:f>
        <x:v>78.61</x:v>
      </x:c>
      <x:c r="J69" s="64">
        <x:f t="shared" si="8"/>
        <x:v>2246000</x:v>
      </x:c>
      <x:c r="K69" s="70">
        <x:f t="shared" si="9"/>
        <x:v>1</x:v>
      </x:c>
      <x:c r="L69" s="76">
        <x:f t="shared" si="10"/>
        <x:v>0</x:v>
      </x:c>
      <x:c r="M69" s="64" t="n">
        <x:f>H69*F69*(1+'14_Parametros'!$B$9+'14_Parametros'!$B$10)</x:f>
        <x:v>1263375</x:v>
      </x:c>
      <x:c r="N69" s="64">
        <x:f t="shared" si="11"/>
        <x:v>0</x:v>
      </x:c>
      <x:c r="O69" s="51" t="str">
        <x:f t="shared" si="12"/>
        <x:v>Consistente</x:v>
      </x:c>
    </x:row>
    <x:row r="70" ht="34.04999923706055" customHeight="1">
      <x:c r="A70" s="52" t="s">
        <x:v>511</x:v>
      </x:c>
      <x:c r="B70" s="52" t="str">
        <x:f>'07_Presupuesto'!A33</x:f>
        <x:v>B.1.6.1</x:v>
      </x:c>
      <x:c r="C70" s="52" t="str">
        <x:f>'07_Presupuesto'!C33</x:f>
        <x:v>Aislación Papel Impermeabilizante</x:v>
      </x:c>
      <x:c r="D70" s="52" t="str">
        <x:f>'07_Presupuesto'!D33</x:f>
        <x:v>M2</x:v>
      </x:c>
      <x:c r="E70" s="52" t="n">
        <x:f>'07_Presupuesto'!E33</x:f>
        <x:v>78.61</x:v>
      </x:c>
      <x:c r="F70" s="63" t="n">
        <x:f>'07_Presupuesto'!G33</x:f>
        <x:v>1932.7731092436975</x:v>
      </x:c>
      <x:c r="G70" s="77">
        <x:f t="shared" si="6"/>
        <x:v>0</x:v>
      </x:c>
      <x:c r="H70" s="77">
        <x:f t="shared" si="7"/>
        <x:v>78.61</x:v>
      </x:c>
      <x:c r="I70" s="77" t="n">
        <x:f>E70*MAX(0,MIN(1,(EOMONTH('14_Parametros'!$B$5,2)-'07_Presupuesto'!J33+1)/('07_Presupuesto'!K33-'07_Presupuesto'!J33+1)))</x:f>
        <x:v>78.61</x:v>
      </x:c>
      <x:c r="J70" s="63">
        <x:f t="shared" si="8"/>
        <x:v>151935.29411764705</x:v>
      </x:c>
      <x:c r="K70" s="69">
        <x:f t="shared" si="9"/>
        <x:v>1</x:v>
      </x:c>
      <x:c r="L70" s="77">
        <x:f t="shared" si="10"/>
        <x:v>0</x:v>
      </x:c>
      <x:c r="M70" s="63" t="n">
        <x:f>H70*F70*(1+'14_Parametros'!$B$9+'14_Parametros'!$B$10)</x:f>
        <x:v>189919.1176470588</x:v>
      </x:c>
      <x:c r="N70" s="63">
        <x:f t="shared" si="11"/>
        <x:v>0</x:v>
      </x:c>
      <x:c r="O70" s="52" t="str">
        <x:f t="shared" si="12"/>
        <x:v>Consistente</x:v>
      </x:c>
    </x:row>
    <x:row r="71" ht="34.04999923706055" customHeight="1">
      <x:c r="A71" s="51" t="s">
        <x:v>511</x:v>
      </x:c>
      <x:c r="B71" s="51" t="str">
        <x:f>'07_Presupuesto'!A34</x:f>
        <x:v>B.1.6.2</x:v>
      </x:c>
      <x:c r="C71" s="51" t="str">
        <x:f>'07_Presupuesto'!C34</x:f>
        <x:v>Planchas OSB e=11.1mm</x:v>
      </x:c>
      <x:c r="D71" s="51" t="str">
        <x:f>'07_Presupuesto'!D34</x:f>
        <x:v>M2</x:v>
      </x:c>
      <x:c r="E71" s="51" t="n">
        <x:f>'07_Presupuesto'!E34</x:f>
        <x:v>78.61</x:v>
      </x:c>
      <x:c r="F71" s="64" t="n">
        <x:f>'07_Presupuesto'!G34</x:f>
        <x:v>11092.436974789916</x:v>
      </x:c>
      <x:c r="G71" s="76">
        <x:f t="shared" si="6"/>
        <x:v>0</x:v>
      </x:c>
      <x:c r="H71" s="76" t="n">
        <x:f t="shared" ref="H71:H72" si="13">I71-G71</x:f>
        <x:v>78.61</x:v>
      </x:c>
      <x:c r="I71" s="76" t="n">
        <x:f>E71*MAX(0,MIN(1,(EOMONTH('14_Parametros'!$B$5,2)-'07_Presupuesto'!J34+1)/('07_Presupuesto'!K34-'07_Presupuesto'!J34+1)))</x:f>
        <x:v>78.61</x:v>
      </x:c>
      <x:c r="J71" s="64" t="n">
        <x:f t="shared" ref="J71:J72" si="14">I71*F71</x:f>
        <x:v>871976.4705882353</x:v>
      </x:c>
      <x:c r="K71" s="70">
        <x:f t="shared" si="9"/>
        <x:v>1</x:v>
      </x:c>
      <x:c r="L71" s="76">
        <x:f t="shared" si="10"/>
        <x:v>0</x:v>
      </x:c>
      <x:c r="M71" s="64" t="n">
        <x:f>H71*F71*(1+'14_Parametros'!$B$9+'14_Parametros'!$B$10)</x:f>
        <x:v>1089970.5882352942</x:v>
      </x:c>
      <x:c r="N71" s="64">
        <x:f t="shared" si="11"/>
        <x:v>0</x:v>
      </x:c>
      <x:c r="O71" s="51" t="str">
        <x:f t="shared" si="12"/>
        <x:v>Consistente</x:v>
      </x:c>
    </x:row>
    <x:row r="72" ht="34.04999923706055" customHeight="1">
      <x:c r="A72" s="52" t="s">
        <x:v>511</x:v>
      </x:c>
      <x:c r="B72" s="52" t="str">
        <x:f>'07_Presupuesto'!A35</x:f>
        <x:v>B.1.6.3</x:v>
      </x:c>
      <x:c r="C72" s="52" t="str">
        <x:f>'07_Presupuesto'!C35</x:f>
        <x:v>Cubierta Onda Estándar</x:v>
      </x:c>
      <x:c r="D72" s="52" t="str">
        <x:f>'07_Presupuesto'!D35</x:f>
        <x:v>M2</x:v>
      </x:c>
      <x:c r="E72" s="52" t="n">
        <x:f>'07_Presupuesto'!E35</x:f>
        <x:v>78.61</x:v>
      </x:c>
      <x:c r="F72" s="63" t="n">
        <x:f>'07_Presupuesto'!G35</x:f>
        <x:v>12436.974789915967</x:v>
      </x:c>
      <x:c r="G72" s="77">
        <x:f t="shared" si="6"/>
        <x:v>0</x:v>
      </x:c>
      <x:c r="H72" s="77">
        <x:f t="shared" si="13"/>
        <x:v>78.61</x:v>
      </x:c>
      <x:c r="I72" s="77" t="n">
        <x:f>E72*MAX(0,MIN(1,(EOMONTH('14_Parametros'!$B$5,2)-'07_Presupuesto'!J35+1)/('07_Presupuesto'!K35-'07_Presupuesto'!J35+1)))</x:f>
        <x:v>78.61</x:v>
      </x:c>
      <x:c r="J72" s="63">
        <x:f t="shared" si="14"/>
        <x:v>977670.5882352941</x:v>
      </x:c>
      <x:c r="K72" s="69">
        <x:f t="shared" si="9"/>
        <x:v>1</x:v>
      </x:c>
      <x:c r="L72" s="77">
        <x:f t="shared" si="10"/>
        <x:v>0</x:v>
      </x:c>
      <x:c r="M72" s="63" t="n">
        <x:f>H72*F72*(1+'14_Parametros'!$B$9+'14_Parametros'!$B$10)</x:f>
        <x:v>1222088.2352941176</x:v>
      </x:c>
      <x:c r="N72" s="63">
        <x:f t="shared" si="11"/>
        <x:v>0</x:v>
      </x:c>
      <x:c r="O72" s="52" t="str">
        <x:f t="shared" si="12"/>
        <x:v>Consistente</x:v>
      </x:c>
    </x:row>
    <x:row r="75" ht="28.049999237060547" customHeight="1">
      <x:c r="A75" s="169" t="s">
        <x:v>512</x:v>
      </x:c>
      <x:c r="B75" s="169"/>
      <x:c r="C75" s="169"/>
      <x:c r="D75" s="169"/>
      <x:c r="E75" s="169"/>
      <x:c r="F75" s="169"/>
      <x:c r="G75" s="169"/>
      <x:c r="H75" s="169"/>
      <x:c r="I75" s="169"/>
    </x:row>
    <x:row r="76" ht="43.95000076293945" customHeight="1">
      <x:c r="A76" s="50" t="s">
        <x:v>513</x:v>
      </x:c>
      <x:c r="B76" s="50" t="s">
        <x:v>514</x:v>
      </x:c>
      <x:c r="C76" s="50" t="s">
        <x:v>515</x:v>
      </x:c>
      <x:c r="D76" s="50" t="s">
        <x:v>516</x:v>
      </x:c>
      <x:c r="E76" s="50" t="s">
        <x:v>517</x:v>
      </x:c>
      <x:c r="F76" s="50" t="s">
        <x:v>423</x:v>
      </x:c>
      <x:c r="G76" s="50" t="s">
        <x:v>518</x:v>
      </x:c>
      <x:c r="H76" s="50" t="s">
        <x:v>519</x:v>
      </x:c>
      <x:c r="I76" s="50" t="s">
        <x:v>520</x:v>
      </x:c>
    </x:row>
    <x:row r="77" ht="34.04999923706055" customHeight="1">
      <x:c r="A77" s="51" t="s">
        <x:v>521</x:v>
      </x:c>
      <x:c r="B77" s="64" t="n">
        <x:f>SUM(M7:M28)</x:f>
        <x:v>2449006.5359477126</x:v>
      </x:c>
      <x:c r="C77" s="64" t="n">
        <x:f>B77*'14_Parametros'!B12</x:f>
        <x:v>122450.32679738564</x:v>
      </x:c>
      <x:c r="D77" s="64" t="n">
        <x:f>B77*'14_Parametros'!B13</x:f>
        <x:v>0</x:v>
      </x:c>
      <x:c r="E77" s="64" t="n">
        <x:f>B77-C77-D77</x:f>
        <x:v>2326556.209150327</x:v>
      </x:c>
      <x:c r="F77" s="64" t="n">
        <x:f>B77*'14_Parametros'!B8</x:f>
        <x:v>465311.2418300654</x:v>
      </x:c>
      <x:c r="G77" s="64" t="n">
        <x:f>B77+F77</x:f>
        <x:v>2914317.777777778</x:v>
      </x:c>
      <x:c r="H77" s="64" t="n">
        <x:f>E77+F77</x:f>
        <x:v>2791867.4509803923</x:v>
      </x:c>
      <x:c r="I77" s="51" t="s">
        <x:v>522</x:v>
      </x:c>
    </x:row>
    <x:row r="78" ht="34.04999923706055" customHeight="1">
      <x:c r="A78" s="52" t="s">
        <x:v>523</x:v>
      </x:c>
      <x:c r="B78" s="63" t="n">
        <x:f>SUM(M29:M50)</x:f>
        <x:v>21094619.397759106</x:v>
      </x:c>
      <x:c r="C78" s="63" t="n">
        <x:f>B78*'14_Parametros'!B12</x:f>
        <x:v>1054730.9698879553</x:v>
      </x:c>
      <x:c r="D78" s="63" t="n">
        <x:f>B78*'14_Parametros'!B13</x:f>
        <x:v>0</x:v>
      </x:c>
      <x:c r="E78" s="63" t="n">
        <x:f>B78-C78-D78</x:f>
        <x:v>20039888.42787115</x:v>
      </x:c>
      <x:c r="F78" s="63" t="n">
        <x:f>B78*'14_Parametros'!B8</x:f>
        <x:v>4007977.6855742303</x:v>
      </x:c>
      <x:c r="G78" s="63" t="n">
        <x:f>B78+F78</x:f>
        <x:v>25102597.083333336</x:v>
      </x:c>
      <x:c r="H78" s="63" t="n">
        <x:f>E78+F78</x:f>
        <x:v>24047866.11344538</x:v>
      </x:c>
      <x:c r="I78" s="52" t="s">
        <x:v>522</x:v>
      </x:c>
    </x:row>
    <x:row r="79" ht="34.04999923706055" customHeight="1">
      <x:c r="A79" s="51" t="s">
        <x:v>524</x:v>
      </x:c>
      <x:c r="B79" s="64" t="n">
        <x:f>SUM(M51:M72)</x:f>
        <x:v>10435671.33520075</x:v>
      </x:c>
      <x:c r="C79" s="64" t="n">
        <x:f>B79*'14_Parametros'!B12</x:f>
        <x:v>521783.5667600375</x:v>
      </x:c>
      <x:c r="D79" s="64" t="n">
        <x:f>B79*'14_Parametros'!B13</x:f>
        <x:v>0</x:v>
      </x:c>
      <x:c r="E79" s="64" t="n">
        <x:f>B79-C79-D79</x:f>
        <x:v>9913887.768440712</x:v>
      </x:c>
      <x:c r="F79" s="64" t="n">
        <x:f>B79*'14_Parametros'!B8</x:f>
        <x:v>1982777.5536881424</x:v>
      </x:c>
      <x:c r="G79" s="64" t="n">
        <x:f>B79+F79</x:f>
        <x:v>12418448.888888892</x:v>
      </x:c>
      <x:c r="H79" s="64" t="n">
        <x:f>E79+F79</x:f>
        <x:v>11896665.322128855</x:v>
      </x:c>
      <x:c r="I79" s="51" t="s">
        <x:v>522</x:v>
      </x:c>
    </x:row>
    <x:row r="81" ht="37.95000076293945" customHeight="1">
      <x:c r="A81" s="153" t="s">
        <x:v>525</x:v>
      </x:c>
      <x:c r="B81" s="153"/>
      <x:c r="C81" s="153"/>
      <x:c r="D81" s="153"/>
      <x:c r="E81" s="153"/>
      <x:c r="F81" s="153"/>
      <x:c r="G81" s="153"/>
      <x:c r="H81" s="153"/>
      <x:c r="I81" s="153"/>
      <x:c r="J81" s="153"/>
      <x:c r="K81" s="153"/>
      <x:c r="L81" s="153"/>
      <x:c r="M81" s="153"/>
      <x:c r="N81" s="153"/>
      <x:c r="O81" s="153"/>
    </x:row>
  </x:sheetData>
  <x:mergeCells>
    <x:mergeCell ref="A1:O1"/>
    <x:mergeCell ref="A2:O2"/>
    <x:mergeCell ref="E4:O4"/>
    <x:mergeCell ref="A75:I75"/>
    <x:mergeCell ref="A81:O8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9" customWidth="1"/>
    <x:col min="2" max="2" width="35" customWidth="1"/>
    <x:col min="3" max="3" width="38" customWidth="1"/>
    <x:col min="4" max="4" width="22" customWidth="1"/>
    <x:col min="5" max="6" width="12" customWidth="1"/>
    <x:col min="7" max="7" width="14" customWidth="1"/>
    <x:col min="8" max="8" width="18" customWidth="1"/>
    <x:col min="9" max="9" width="45" customWidth="1"/>
    <x:col min="10" max="10" width="40" customWidth="1"/>
    <x:col min="11" max="11" width="25" customWidth="1"/>
    <x:col min="12" max="12" width="35" customWidth="1"/>
  </x:cols>
  <x:sheetData>
    <x:row r="1" ht="34.04999923706055" customHeight="1">
      <x:c r="A1" s="171" t="s">
        <x:v>526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</x:row>
    <x:row r="2" ht="37.95000076293945" customHeight="1">
      <x:c r="A2" s="153" t="s">
        <x:v>527</x:v>
      </x:c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</x:row>
    <x:row r="5" ht="43.95000076293945" customHeight="1">
      <x:c r="A5" s="50" t="s">
        <x:v>528</x:v>
      </x:c>
      <x:c r="B5" s="50" t="s">
        <x:v>529</x:v>
      </x:c>
      <x:c r="C5" s="50" t="s">
        <x:v>530</x:v>
      </x:c>
      <x:c r="D5" s="50" t="s">
        <x:v>531</x:v>
      </x:c>
      <x:c r="E5" s="50" t="s">
        <x:v>532</x:v>
      </x:c>
      <x:c r="F5" s="50" t="s">
        <x:v>533</x:v>
      </x:c>
      <x:c r="G5" s="50" t="s">
        <x:v>534</x:v>
      </x:c>
      <x:c r="H5" s="50" t="s">
        <x:v>535</x:v>
      </x:c>
      <x:c r="I5" s="50" t="s">
        <x:v>536</x:v>
      </x:c>
      <x:c r="J5" s="50" t="s">
        <x:v>537</x:v>
      </x:c>
      <x:c r="K5" s="50" t="s">
        <x:v>462</x:v>
      </x:c>
      <x:c r="L5" s="50" t="s">
        <x:v>538</x:v>
      </x:c>
    </x:row>
    <x:row r="6" ht="100.05000305175781" customHeight="1">
      <x:c r="A6" s="52" t="s">
        <x:v>539</x:v>
      </x:c>
      <x:c r="B6" s="52" t="s">
        <x:v>540</x:v>
      </x:c>
      <x:c r="C6" s="52" t="s">
        <x:v>541</x:v>
      </x:c>
      <x:c r="D6" s="52" t="s">
        <x:v>542</x:v>
      </x:c>
      <x:c r="E6" s="52">
        <x:v>4</x:v>
      </x:c>
      <x:c r="F6" s="52">
        <x:v>4</x:v>
      </x:c>
      <x:c r="G6" s="52" t="n">
        <x:f t="shared" ref="G6:G14" si="0">E6*F6</x:f>
        <x:v>16</x:v>
      </x:c>
      <x:c r="H6" s="52" t="s">
        <x:v>543</x:v>
      </x:c>
      <x:c r="I6" s="52" t="s">
        <x:v>544</x:v>
      </x:c>
      <x:c r="J6" s="52" t="s">
        <x:v>545</x:v>
      </x:c>
      <x:c r="K6" s="52" t="s">
        <x:v>546</x:v>
      </x:c>
      <x:c r="L6" s="52" t="s">
        <x:v>547</x:v>
      </x:c>
    </x:row>
    <x:row r="7" ht="100.05000305175781" customHeight="1">
      <x:c r="A7" s="51" t="s">
        <x:v>548</x:v>
      </x:c>
      <x:c r="B7" s="51" t="s">
        <x:v>549</x:v>
      </x:c>
      <x:c r="C7" s="51" t="s">
        <x:v>550</x:v>
      </x:c>
      <x:c r="D7" s="51" t="s">
        <x:v>551</x:v>
      </x:c>
      <x:c r="E7" s="51">
        <x:v>2</x:v>
      </x:c>
      <x:c r="F7" s="51">
        <x:v>4</x:v>
      </x:c>
      <x:c r="G7" s="51">
        <x:f t="shared" si="0"/>
        <x:v>8</x:v>
      </x:c>
      <x:c r="H7" s="51" t="s">
        <x:v>543</x:v>
      </x:c>
      <x:c r="I7" s="51" t="s">
        <x:v>552</x:v>
      </x:c>
      <x:c r="J7" s="51" t="s">
        <x:v>553</x:v>
      </x:c>
      <x:c r="K7" s="51" t="s">
        <x:v>554</x:v>
      </x:c>
      <x:c r="L7" s="51" t="s">
        <x:v>555</x:v>
      </x:c>
    </x:row>
    <x:row r="8" ht="100.05000305175781" customHeight="1">
      <x:c r="A8" s="52" t="s">
        <x:v>556</x:v>
      </x:c>
      <x:c r="B8" s="52" t="s">
        <x:v>557</x:v>
      </x:c>
      <x:c r="C8" s="52" t="s">
        <x:v>558</x:v>
      </x:c>
      <x:c r="D8" s="52" t="s">
        <x:v>559</x:v>
      </x:c>
      <x:c r="E8" s="52">
        <x:v>3</x:v>
      </x:c>
      <x:c r="F8" s="52">
        <x:v>4</x:v>
      </x:c>
      <x:c r="G8" s="52">
        <x:f t="shared" si="0"/>
        <x:v>12</x:v>
      </x:c>
      <x:c r="H8" s="52" t="s">
        <x:v>543</x:v>
      </x:c>
      <x:c r="I8" s="52" t="s">
        <x:v>560</x:v>
      </x:c>
      <x:c r="J8" s="52" t="s">
        <x:v>561</x:v>
      </x:c>
      <x:c r="K8" s="52" t="s">
        <x:v>562</x:v>
      </x:c>
      <x:c r="L8" s="52" t="s">
        <x:v>563</x:v>
      </x:c>
    </x:row>
    <x:row r="9" ht="100.05000305175781" customHeight="1">
      <x:c r="A9" s="51" t="s">
        <x:v>564</x:v>
      </x:c>
      <x:c r="B9" s="51" t="s">
        <x:v>565</x:v>
      </x:c>
      <x:c r="C9" s="51" t="s">
        <x:v>566</x:v>
      </x:c>
      <x:c r="D9" s="51" t="s">
        <x:v>567</x:v>
      </x:c>
      <x:c r="E9" s="51">
        <x:v>4</x:v>
      </x:c>
      <x:c r="F9" s="51">
        <x:v>5</x:v>
      </x:c>
      <x:c r="G9" s="51">
        <x:f t="shared" si="0"/>
        <x:v>20</x:v>
      </x:c>
      <x:c r="H9" s="51" t="s">
        <x:v>543</x:v>
      </x:c>
      <x:c r="I9" s="51" t="s">
        <x:v>568</x:v>
      </x:c>
      <x:c r="J9" s="51" t="s">
        <x:v>569</x:v>
      </x:c>
      <x:c r="K9" s="51" t="s">
        <x:v>570</x:v>
      </x:c>
      <x:c r="L9" s="51" t="s">
        <x:v>571</x:v>
      </x:c>
    </x:row>
    <x:row r="10" ht="100.05000305175781" customHeight="1">
      <x:c r="A10" s="52" t="s">
        <x:v>572</x:v>
      </x:c>
      <x:c r="B10" s="52" t="s">
        <x:v>573</x:v>
      </x:c>
      <x:c r="C10" s="52" t="s">
        <x:v>574</x:v>
      </x:c>
      <x:c r="D10" s="52" t="s">
        <x:v>575</x:v>
      </x:c>
      <x:c r="E10" s="52">
        <x:v>3</x:v>
      </x:c>
      <x:c r="F10" s="52">
        <x:v>5</x:v>
      </x:c>
      <x:c r="G10" s="52">
        <x:f t="shared" si="0"/>
        <x:v>15</x:v>
      </x:c>
      <x:c r="H10" s="52" t="s">
        <x:v>543</x:v>
      </x:c>
      <x:c r="I10" s="52" t="s">
        <x:v>576</x:v>
      </x:c>
      <x:c r="J10" s="52" t="s">
        <x:v>577</x:v>
      </x:c>
      <x:c r="K10" s="52" t="s">
        <x:v>578</x:v>
      </x:c>
      <x:c r="L10" s="52" t="s">
        <x:v>579</x:v>
      </x:c>
    </x:row>
    <x:row r="11" ht="100.05000305175781" customHeight="1">
      <x:c r="A11" s="51" t="s">
        <x:v>580</x:v>
      </x:c>
      <x:c r="B11" s="51" t="s">
        <x:v>581</x:v>
      </x:c>
      <x:c r="C11" s="51" t="s">
        <x:v>582</x:v>
      </x:c>
      <x:c r="D11" s="51" t="s">
        <x:v>583</x:v>
      </x:c>
      <x:c r="E11" s="51">
        <x:v>3</x:v>
      </x:c>
      <x:c r="F11" s="51">
        <x:v>4</x:v>
      </x:c>
      <x:c r="G11" s="51">
        <x:f t="shared" si="0"/>
        <x:v>12</x:v>
      </x:c>
      <x:c r="H11" s="51" t="s">
        <x:v>543</x:v>
      </x:c>
      <x:c r="I11" s="51" t="s">
        <x:v>584</x:v>
      </x:c>
      <x:c r="J11" s="51" t="s">
        <x:v>585</x:v>
      </x:c>
      <x:c r="K11" s="51" t="s">
        <x:v>586</x:v>
      </x:c>
      <x:c r="L11" s="51" t="s">
        <x:v>587</x:v>
      </x:c>
    </x:row>
    <x:row r="12" ht="100.05000305175781" customHeight="1">
      <x:c r="A12" s="52" t="s">
        <x:v>588</x:v>
      </x:c>
      <x:c r="B12" s="52" t="s">
        <x:v>589</x:v>
      </x:c>
      <x:c r="C12" s="52" t="s">
        <x:v>590</x:v>
      </x:c>
      <x:c r="D12" s="52" t="s">
        <x:v>591</x:v>
      </x:c>
      <x:c r="E12" s="52">
        <x:v>3</x:v>
      </x:c>
      <x:c r="F12" s="52">
        <x:v>3</x:v>
      </x:c>
      <x:c r="G12" s="52">
        <x:f t="shared" si="0"/>
        <x:v>9</x:v>
      </x:c>
      <x:c r="H12" s="52" t="s">
        <x:v>543</x:v>
      </x:c>
      <x:c r="I12" s="52" t="s">
        <x:v>592</x:v>
      </x:c>
      <x:c r="J12" s="52" t="s">
        <x:v>593</x:v>
      </x:c>
      <x:c r="K12" s="52" t="s">
        <x:v>594</x:v>
      </x:c>
      <x:c r="L12" s="52" t="s">
        <x:v>595</x:v>
      </x:c>
    </x:row>
    <x:row r="13" ht="100.05000305175781" customHeight="1">
      <x:c r="A13" s="51" t="s">
        <x:v>596</x:v>
      </x:c>
      <x:c r="B13" s="51" t="s">
        <x:v>597</x:v>
      </x:c>
      <x:c r="C13" s="51" t="s">
        <x:v>598</x:v>
      </x:c>
      <x:c r="D13" s="51" t="s">
        <x:v>599</x:v>
      </x:c>
      <x:c r="E13" s="51">
        <x:v>3</x:v>
      </x:c>
      <x:c r="F13" s="51">
        <x:v>4</x:v>
      </x:c>
      <x:c r="G13" s="51">
        <x:f t="shared" si="0"/>
        <x:v>12</x:v>
      </x:c>
      <x:c r="H13" s="51" t="s">
        <x:v>543</x:v>
      </x:c>
      <x:c r="I13" s="51" t="s">
        <x:v>600</x:v>
      </x:c>
      <x:c r="J13" s="51" t="s">
        <x:v>601</x:v>
      </x:c>
      <x:c r="K13" s="51" t="s">
        <x:v>554</x:v>
      </x:c>
      <x:c r="L13" s="51" t="s">
        <x:v>602</x:v>
      </x:c>
    </x:row>
    <x:row r="14" ht="100.05000305175781" customHeight="1">
      <x:c r="A14" s="52" t="s">
        <x:v>603</x:v>
      </x:c>
      <x:c r="B14" s="52" t="s">
        <x:v>604</x:v>
      </x:c>
      <x:c r="C14" s="52" t="s">
        <x:v>605</x:v>
      </x:c>
      <x:c r="D14" s="52" t="s">
        <x:v>606</x:v>
      </x:c>
      <x:c r="E14" s="52">
        <x:v>2</x:v>
      </x:c>
      <x:c r="F14" s="52">
        <x:v>5</x:v>
      </x:c>
      <x:c r="G14" s="52">
        <x:f t="shared" si="0"/>
        <x:v>10</x:v>
      </x:c>
      <x:c r="H14" s="52" t="s">
        <x:v>607</x:v>
      </x:c>
      <x:c r="I14" s="52" t="s">
        <x:v>608</x:v>
      </x:c>
      <x:c r="J14" s="52" t="s">
        <x:v>609</x:v>
      </x:c>
      <x:c r="K14" s="52" t="s">
        <x:v>610</x:v>
      </x:c>
      <x:c r="L14" s="52" t="s">
        <x:v>611</x:v>
      </x:c>
    </x:row>
    <x:row r="17" ht="37.95000076293945" customHeight="1">
      <x:c r="A17" s="153" t="s">
        <x:v>612</x:v>
      </x:c>
      <x:c r="B17" s="153"/>
      <x:c r="C17" s="153"/>
      <x:c r="D17" s="153"/>
      <x:c r="E17" s="153"/>
      <x:c r="F17" s="153"/>
      <x:c r="G17" s="153"/>
      <x:c r="H17" s="153"/>
      <x:c r="I17" s="153"/>
      <x:c r="J17" s="153"/>
      <x:c r="K17" s="153"/>
      <x:c r="L17" s="153"/>
    </x:row>
  </x:sheetData>
  <x:mergeCells>
    <x:mergeCell ref="A1:L1"/>
    <x:mergeCell ref="A2:L2"/>
    <x:mergeCell ref="A17:L17"/>
  </x:mergeCells>
  <x:conditionalFormatting sqref="G6:G14">
    <x:cfRule type="colorScale" priority="1">
      <x:colorScale>
        <x:cfvo type="num" val="1"/>
        <x:cfvo type="num" val="10"/>
        <x:cfvo type="num" val="25"/>
        <x:color rgb="FFDCFCE7"/>
        <x:color rgb="FFFDE68A"/>
        <x:color rgb="FFFCA5A5"/>
      </x:colorScale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9" customWidth="1"/>
    <x:col min="2" max="2" width="38" customWidth="1"/>
    <x:col min="3" max="3" width="19" customWidth="1"/>
    <x:col min="4" max="4" width="16" customWidth="1"/>
    <x:col min="5" max="5" width="18" customWidth="1"/>
    <x:col min="6" max="6" width="16" customWidth="1"/>
    <x:col min="7" max="9" width="19" customWidth="1"/>
    <x:col min="10" max="10" width="16" customWidth="1"/>
    <x:col min="11" max="13" width="18" customWidth="1"/>
    <x:col min="14" max="14" width="43" customWidth="1"/>
    <x:col min="15" max="16" width="23" customWidth="1"/>
  </x:cols>
  <x:sheetData>
    <x:row r="1" ht="34.04999923706055" customHeight="1">
      <x:c r="A1" s="171" t="s">
        <x:v>613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</x:row>
    <x:row r="2" ht="37.95000076293945" customHeight="1">
      <x:c r="A2" s="153" t="s">
        <x:v>614</x:v>
      </x:c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  <x:c r="M2" s="153"/>
      <x:c r="N2" s="153"/>
    </x:row>
    <x:row r="5" ht="42" customHeight="1">
      <x:c r="A5" s="50" t="s">
        <x:v>117</x:v>
      </x:c>
      <x:c r="B5" s="50" t="s">
        <x:v>615</x:v>
      </x:c>
      <x:c r="C5" s="50" t="s">
        <x:v>616</x:v>
      </x:c>
      <x:c r="D5" s="50" t="s">
        <x:v>617</x:v>
      </x:c>
      <x:c r="E5" s="50" t="s">
        <x:v>618</x:v>
      </x:c>
      <x:c r="F5" s="50" t="s">
        <x:v>619</x:v>
      </x:c>
      <x:c r="G5" s="50" t="s">
        <x:v>620</x:v>
      </x:c>
      <x:c r="H5" s="50" t="s">
        <x:v>621</x:v>
      </x:c>
      <x:c r="I5" s="50" t="s">
        <x:v>622</x:v>
      </x:c>
      <x:c r="J5" s="50" t="s">
        <x:v>623</x:v>
      </x:c>
      <x:c r="K5" s="50" t="s">
        <x:v>624</x:v>
      </x:c>
      <x:c r="L5" s="50" t="s">
        <x:v>625</x:v>
      </x:c>
      <x:c r="M5" s="50" t="s">
        <x:v>626</x:v>
      </x:c>
      <x:c r="N5" s="50" t="s">
        <x:v>627</x:v>
      </x:c>
      <x:c r="O5" s="120" t="s">
        <x:v>628</x:v>
      </x:c>
      <x:c r="P5" s="120" t="s">
        <x:v>629</x:v>
      </x:c>
    </x:row>
    <x:row r="6" ht="64.94999694824219" customHeight="1">
      <x:c r="A6" s="52" t="s">
        <x:v>141</x:v>
      </x:c>
      <x:c r="B6" s="52" t="str">
        <x:f>'07_Presupuesto'!B190</x:f>
        <x:v>Revestimientos interiores</x:v>
      </x:c>
      <x:c r="C6" s="121" t="n">
        <x:f>'07_Presupuesto'!C190</x:f>
        <x:v>3102857.1428571427</x:v>
      </x:c>
      <x:c r="D6" s="125" t="n">
        <x:f>MAX(0,MIN(1,('14_Parametros'!$B$24-'05_Carta Gantt'!E25+1)/'05_Carta Gantt'!D25))</x:f>
        <x:v>1</x:v>
      </x:c>
      <x:c r="E6" s="121" t="n">
        <x:f t="shared" ref="E6:E11" si="0">C6*D6</x:f>
        <x:v>3102857.1428571427</x:v>
      </x:c>
      <x:c r="F6" s="126">
        <x:v>1</x:v>
      </x:c>
      <x:c r="G6" s="122" t="n">
        <x:f>C6*F6*1.02</x:f>
        <x:v>3164914.2857142854</x:v>
      </x:c>
      <x:c r="H6" s="121" t="n">
        <x:f t="shared" ref="H6:H11" si="1">C6*F6</x:f>
        <x:v>3102857.1428571427</x:v>
      </x:c>
      <x:c r="I6" s="121" t="n">
        <x:f t="shared" ref="I6:I11" si="2">H6-G6</x:f>
        <x:v>-62057.142857142724</x:v>
      </x:c>
      <x:c r="J6" s="121" t="n">
        <x:f t="shared" ref="J6:J11" si="3">IF(G6=0,"Sin costo",H6/G6)</x:f>
        <x:v>0.9803921568627452</x:v>
      </x:c>
      <x:c r="K6" s="125" t="n">
        <x:f t="shared" ref="K6:K11" si="4">IF(H6=0,"Sin avance",(G6-H6)/H6)</x:f>
        <x:v>0.01999999999999996</x:v>
      </x:c>
      <x:c r="L6" s="121" t="n">
        <x:f t="shared" ref="L6:L11" si="5">IF(OR(G6=0,H6=0),C6,C6/J6)</x:f>
        <x:v>3164914.2857142854</x:v>
      </x:c>
      <x:c r="M6" s="121" t="str">
        <x:f>IF(H6=0,"Sin avance",IF(K6&lt;=0,"Normal",IF(K6&lt;='14_Parametros'!$B$25,"Preventiva","Crítica")))</x:f>
        <x:v>Preventiva</x:v>
      </x:c>
      <x:c r="N6" s="121" t="s">
        <x:v>630</x:v>
      </x:c>
      <x:c r="O6" s="128" t="n">
        <x:f t="shared" ref="O6:O11" si="6">H6-E6</x:f>
        <x:v>0</x:v>
      </x:c>
      <x:c r="P6" s="128" t="n">
        <x:f t="shared" ref="P6:P11" si="7">IF(E6=0,"n.a.",H6/E6)</x:f>
        <x:v>1</x:v>
      </x:c>
    </x:row>
    <x:row r="7" ht="64.94999694824219" customHeight="1">
      <x:c r="A7" s="51" t="s">
        <x:v>142</x:v>
      </x:c>
      <x:c r="B7" s="51" t="str">
        <x:f>'07_Presupuesto'!B191</x:f>
        <x:v>Cielos y elementos complementarios</x:v>
      </x:c>
      <x:c r="C7" s="124" t="n">
        <x:f>'07_Presupuesto'!C191</x:f>
        <x:v>2127041.176470588</x:v>
      </x:c>
      <x:c r="D7" s="68" t="n">
        <x:f>MAX(0,MIN(1,('14_Parametros'!$B$24-'05_Carta Gantt'!E26+1)/'05_Carta Gantt'!D26))</x:f>
        <x:v>1</x:v>
      </x:c>
      <x:c r="E7" s="124">
        <x:f t="shared" si="0"/>
        <x:v>2127041.176470588</x:v>
      </x:c>
      <x:c r="F7" s="126">
        <x:v>1</x:v>
      </x:c>
      <x:c r="G7" s="122" t="n">
        <x:f>C7*F7*1.06</x:f>
        <x:v>2254663.647058823</x:v>
      </x:c>
      <x:c r="H7" s="124">
        <x:f t="shared" si="1"/>
        <x:v>2127041.176470588</x:v>
      </x:c>
      <x:c r="I7" s="124">
        <x:f t="shared" si="2"/>
        <x:v>-127622.47058823518</x:v>
      </x:c>
      <x:c r="J7" s="124">
        <x:f t="shared" si="3"/>
        <x:v>0.94339622641509435</x:v>
      </x:c>
      <x:c r="K7" s="68">
        <x:f t="shared" si="4"/>
        <x:v>5.9999999999999956E-2</x:v>
      </x:c>
      <x:c r="L7" s="124">
        <x:f t="shared" si="5"/>
        <x:v>2254663.6470588231</x:v>
      </x:c>
      <x:c r="M7" s="124" t="str">
        <x:f>IF(H7=0,"Sin avance",IF(K7&lt;=0,"Normal",IF(K7&lt;='14_Parametros'!$B$25,"Preventiva","Crítica")))</x:f>
        <x:v>Crítica</x:v>
      </x:c>
      <x:c r="N7" s="124" t="s">
        <x:v>631</x:v>
      </x:c>
      <x:c r="O7" s="129">
        <x:f t="shared" si="6"/>
        <x:v>0</x:v>
      </x:c>
      <x:c r="P7" s="129">
        <x:f t="shared" si="7"/>
        <x:v>1</x:v>
      </x:c>
    </x:row>
    <x:row r="8" ht="64.94999694824219" customHeight="1">
      <x:c r="A8" s="52" t="s">
        <x:v>143</x:v>
      </x:c>
      <x:c r="B8" s="52" t="str">
        <x:f>'07_Presupuesto'!B192</x:f>
        <x:v>Pavimentos</x:v>
      </x:c>
      <x:c r="C8" s="121" t="n">
        <x:f>'07_Presupuesto'!C192</x:f>
        <x:v>3813445.378151261</x:v>
      </x:c>
      <x:c r="D8" s="125" t="n">
        <x:f>MAX(0,MIN(1,('14_Parametros'!$B$24-'05_Carta Gantt'!E27+1)/'05_Carta Gantt'!D27))</x:f>
        <x:v>1</x:v>
      </x:c>
      <x:c r="E8" s="121">
        <x:f t="shared" si="0"/>
        <x:v>3813445.3781512608</x:v>
      </x:c>
      <x:c r="F8" s="126">
        <x:v>0.95</x:v>
      </x:c>
      <x:c r="G8" s="122" t="n">
        <x:f>C8*F8*1.03</x:f>
        <x:v>3731456.3025210085</x:v>
      </x:c>
      <x:c r="H8" s="121">
        <x:f t="shared" si="1"/>
        <x:v>3622773.1092436975</x:v>
      </x:c>
      <x:c r="I8" s="121">
        <x:f t="shared" si="2"/>
        <x:v>-108683.19327731105</x:v>
      </x:c>
      <x:c r="J8" s="121">
        <x:f t="shared" si="3"/>
        <x:v>0.970873786407767</x:v>
      </x:c>
      <x:c r="K8" s="125">
        <x:f t="shared" si="4"/>
        <x:v>3.0000000000000034E-2</x:v>
      </x:c>
      <x:c r="L8" s="121">
        <x:f t="shared" si="5"/>
        <x:v>3927848.7394957985</x:v>
      </x:c>
      <x:c r="M8" s="121" t="str">
        <x:f>IF(H8=0,"Sin avance",IF(K8&lt;=0,"Normal",IF(K8&lt;='14_Parametros'!$B$25,"Preventiva","Crítica")))</x:f>
        <x:v>Preventiva</x:v>
      </x:c>
      <x:c r="N8" s="121" t="s">
        <x:v>632</x:v>
      </x:c>
      <x:c r="O8" s="128">
        <x:f t="shared" si="6"/>
        <x:v>-190672.2689075633</x:v>
      </x:c>
      <x:c r="P8" s="128">
        <x:f t="shared" si="7"/>
        <x:v>0.95</x:v>
      </x:c>
    </x:row>
    <x:row r="9" ht="64.94999694824219" customHeight="1">
      <x:c r="A9" s="51" t="s">
        <x:v>144</x:v>
      </x:c>
      <x:c r="B9" s="51" t="str">
        <x:f>'07_Presupuesto'!B193</x:f>
        <x:v>Pinturas interiores y exteriores</x:v>
      </x:c>
      <x:c r="C9" s="124" t="n">
        <x:f>'07_Presupuesto'!C193</x:f>
        <x:v>1976890.756302521</x:v>
      </x:c>
      <x:c r="D9" s="68" t="n">
        <x:f>MAX(0,MIN(1,('14_Parametros'!$B$24-'05_Carta Gantt'!E28+1)/'05_Carta Gantt'!D28))</x:f>
        <x:v>0.3</x:v>
      </x:c>
      <x:c r="E9" s="124">
        <x:f t="shared" si="0"/>
        <x:v>593067.22689075628</x:v>
      </x:c>
      <x:c r="F9" s="126">
        <x:v>0.2</x:v>
      </x:c>
      <x:c r="G9" s="122" t="n">
        <x:f>C9*F9*1.12</x:f>
        <x:v>442823.5294117648</x:v>
      </x:c>
      <x:c r="H9" s="124">
        <x:f t="shared" si="1"/>
        <x:v>395378.15126050427</x:v>
      </x:c>
      <x:c r="I9" s="124">
        <x:f t="shared" si="2"/>
        <x:v>-47445.378151260549</x:v>
      </x:c>
      <x:c r="J9" s="124">
        <x:f t="shared" si="3"/>
        <x:v>0.89285714285714279</x:v>
      </x:c>
      <x:c r="K9" s="68">
        <x:f t="shared" si="4"/>
        <x:v>0.12000000000000009</x:v>
      </x:c>
      <x:c r="L9" s="124">
        <x:f t="shared" si="5"/>
        <x:v>2214117.6470588236</x:v>
      </x:c>
      <x:c r="M9" s="124" t="str">
        <x:f>IF(H9=0,"Sin avance",IF(K9&lt;=0,"Normal",IF(K9&lt;='14_Parametros'!$B$25,"Preventiva","Crítica")))</x:f>
        <x:v>Crítica</x:v>
      </x:c>
      <x:c r="N9" s="124" t="s">
        <x:v>633</x:v>
      </x:c>
      <x:c r="O9" s="129">
        <x:f t="shared" si="6"/>
        <x:v>-197689.07563025202</x:v>
      </x:c>
      <x:c r="P9" s="129">
        <x:f t="shared" si="7"/>
        <x:v>0.66666666666666685</x:v>
      </x:c>
    </x:row>
    <x:row r="10" ht="64.94999694824219" customHeight="1">
      <x:c r="A10" s="52" t="s">
        <x:v>145</x:v>
      </x:c>
      <x:c r="B10" s="52" t="str">
        <x:f>'07_Presupuesto'!B194</x:f>
        <x:v>Puertas, ventanas y quincallería</x:v>
      </x:c>
      <x:c r="C10" s="121" t="n">
        <x:f>'07_Presupuesto'!C194</x:f>
        <x:v>13258235.294117648</x:v>
      </x:c>
      <x:c r="D10" s="125" t="n">
        <x:f>MAX(0,MIN(1,('14_Parametros'!$B$24-'05_Carta Gantt'!E29+1)/'05_Carta Gantt'!D29))</x:f>
        <x:v>1</x:v>
      </x:c>
      <x:c r="E10" s="121">
        <x:f t="shared" si="0"/>
        <x:v>13258235.294117648</x:v>
      </x:c>
      <x:c r="F10" s="126">
        <x:v>1</x:v>
      </x:c>
      <x:c r="G10" s="122" t="n">
        <x:f>C10*F10*0.98</x:f>
        <x:v>12993070.588235294</x:v>
      </x:c>
      <x:c r="H10" s="121">
        <x:f t="shared" si="1"/>
        <x:v>13258235.294117648</x:v>
      </x:c>
      <x:c r="I10" s="121">
        <x:f t="shared" si="2"/>
        <x:v>265164.70588235371</x:v>
      </x:c>
      <x:c r="J10" s="121">
        <x:f t="shared" si="3"/>
        <x:v>1.0204081632653061</x:v>
      </x:c>
      <x:c r="K10" s="125">
        <x:f t="shared" si="4"/>
        <x:v>-2.0000000000000056E-2</x:v>
      </x:c>
      <x:c r="L10" s="121">
        <x:f t="shared" si="5"/>
        <x:v>12993070.588235294</x:v>
      </x:c>
      <x:c r="M10" s="121" t="str">
        <x:f>IF(H10=0,"Sin avance",IF(K10&lt;=0,"Normal",IF(K10&lt;='14_Parametros'!$B$25,"Preventiva","Crítica")))</x:f>
        <x:v>Normal</x:v>
      </x:c>
      <x:c r="N10" s="121" t="s">
        <x:v>634</x:v>
      </x:c>
      <x:c r="O10" s="128">
        <x:f t="shared" si="6"/>
        <x:v>0</x:v>
      </x:c>
      <x:c r="P10" s="128">
        <x:f t="shared" si="7"/>
        <x:v>1</x:v>
      </x:c>
    </x:row>
    <x:row r="11" ht="64.94999694824219" customHeight="1">
      <x:c r="A11" s="51" t="s">
        <x:v>146</x:v>
      </x:c>
      <x:c r="B11" s="51" t="str">
        <x:f>'07_Presupuesto'!B195</x:f>
        <x:v>Limpieza, remates y entrega</x:v>
      </x:c>
      <x:c r="C11" s="124" t="n">
        <x:f>'07_Presupuesto'!C195</x:f>
        <x:v>1398082.3529411764</x:v>
      </x:c>
      <x:c r="D11" s="68" t="n">
        <x:f>MAX(0,MIN(1,('14_Parametros'!$B$24-'05_Carta Gantt'!E30+1)/'05_Carta Gantt'!D30))</x:f>
        <x:v>0</x:v>
      </x:c>
      <x:c r="E11" s="124">
        <x:f t="shared" si="0"/>
        <x:v>0</x:v>
      </x:c>
      <x:c r="F11" s="126">
        <x:v>0</x:v>
      </x:c>
      <x:c r="G11" s="122" t="n">
        <x:f>C11*F11*0</x:f>
        <x:v>0</x:v>
      </x:c>
      <x:c r="H11" s="124">
        <x:f t="shared" si="1"/>
        <x:v>0</x:v>
      </x:c>
      <x:c r="I11" s="124">
        <x:f t="shared" si="2"/>
        <x:v>0</x:v>
      </x:c>
      <x:c r="J11" s="124" t="str">
        <x:f t="shared" si="3"/>
        <x:v>Sin costo</x:v>
      </x:c>
      <x:c r="K11" s="68" t="str">
        <x:f t="shared" si="4"/>
        <x:v>Sin avance</x:v>
      </x:c>
      <x:c r="L11" s="124">
        <x:f t="shared" si="5"/>
        <x:v>1398082.3529411764</x:v>
      </x:c>
      <x:c r="M11" s="124" t="str">
        <x:f>IF(H11=0,"Sin avance",IF(K11&lt;=0,"Normal",IF(K11&lt;='14_Parametros'!$B$25,"Preventiva","Crítica")))</x:f>
        <x:v>Sin avance</x:v>
      </x:c>
      <x:c r="N11" s="124" t="s">
        <x:v>635</x:v>
      </x:c>
      <x:c r="O11" s="129">
        <x:f t="shared" si="6"/>
        <x:v>0</x:v>
      </x:c>
      <x:c r="P11" s="129" t="str">
        <x:f t="shared" si="7"/>
        <x:v>n.a.</x:v>
      </x:c>
    </x:row>
    <x:row r="12">
      <x:c r="C12" s="123"/>
      <x:c r="D12" s="98"/>
      <x:c r="E12" s="123"/>
      <x:c r="F12" s="98"/>
      <x:c r="G12" s="123"/>
      <x:c r="H12" s="123"/>
      <x:c r="I12" s="123"/>
      <x:c r="J12" s="123"/>
      <x:c r="K12" s="98"/>
      <x:c r="L12" s="123"/>
      <x:c r="M12" s="123"/>
      <x:c r="N12" s="123"/>
      <x:c r="O12" s="127"/>
      <x:c r="P12" s="127"/>
    </x:row>
    <x:row r="13">
      <x:c r="C13" s="123"/>
      <x:c r="D13" s="98"/>
      <x:c r="E13" s="123"/>
      <x:c r="F13" s="98"/>
      <x:c r="G13" s="123"/>
      <x:c r="H13" s="123"/>
      <x:c r="I13" s="123"/>
      <x:c r="J13" s="123"/>
      <x:c r="K13" s="98"/>
      <x:c r="L13" s="123"/>
      <x:c r="M13" s="123"/>
      <x:c r="N13" s="123"/>
      <x:c r="O13" s="127"/>
      <x:c r="P13" s="127"/>
    </x:row>
    <x:row r="14">
      <x:c r="B14" t="s">
        <x:v>636</x:v>
      </x:c>
      <x:c r="C14" s="123" t="n">
        <x:f>SUM(C6:C11)</x:f>
        <x:v>25676552.100840338</x:v>
      </x:c>
      <x:c r="D14" s="98"/>
      <x:c r="E14" s="123" t="n">
        <x:f>SUM(E6:E11)</x:f>
        <x:v>22894646.218487397</x:v>
      </x:c>
      <x:c r="F14" s="98"/>
      <x:c r="G14" s="123" t="n">
        <x:f>SUM(G6:G11)</x:f>
        <x:v>22586928.352941178</x:v>
      </x:c>
      <x:c r="H14" s="123" t="n">
        <x:f>SUM(H6:H11)</x:f>
        <x:v>22506284.87394958</x:v>
      </x:c>
      <x:c r="I14" s="123" t="n">
        <x:f>SUM(I6:I11)</x:f>
        <x:v>-80643.4789915958</x:v>
      </x:c>
      <x:c r="J14" s="123" t="n">
        <x:f>IF(G14=0,"Sin costo",H14/G14)</x:f>
        <x:v>0.9964296394033102</x:v>
      </x:c>
      <x:c r="K14" s="98" t="n">
        <x:f>IF(H14=0,"Sin avance",(G14-H14)/H14)</x:f>
        <x:v>0.003583153747642311</x:v>
      </x:c>
      <x:c r="L14" s="123" t="n">
        <x:f>SUM(L6:L11)</x:f>
        <x:v>25952697.2605042</x:v>
      </x:c>
      <x:c r="M14" s="123"/>
      <x:c r="N14" s="123"/>
      <x:c r="O14" s="127" t="n">
        <x:f>H14-E14</x:f>
        <x:v>-388361.34453781694</x:v>
      </x:c>
      <x:c r="P14" s="127" t="n">
        <x:f>IF(E14=0,"n.a.",H14/E14)</x:f>
        <x:v>0.9830370235542571</x:v>
      </x:c>
    </x:row>
    <x:row r="17" ht="37.95000076293945" customHeight="1">
      <x:c r="A17" s="153" t="s">
        <x:v>637</x:v>
      </x:c>
      <x:c r="B17" s="153"/>
      <x:c r="C17" s="153"/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</x:row>
    <x:row r="19" ht="30" customHeight="1">
      <x:c r="A19" s="154" t="s">
        <x:v>638</x:v>
      </x:c>
      <x:c r="B19" s="154"/>
      <x:c r="C19" s="154"/>
      <x:c r="D19" s="154"/>
      <x:c r="E19" s="154"/>
      <x:c r="F19" s="154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</x:row>
    <x:row r="20" ht="30" customHeight="1">
      <x:c r="A20" s="154"/>
      <x:c r="B20" s="154"/>
      <x:c r="C20" s="154"/>
      <x:c r="D20" s="154"/>
      <x:c r="E20" s="154"/>
      <x:c r="F20" s="154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</x:row>
    <x:row r="22" ht="42" customHeight="1">
      <x:c r="A22" s="120" t="s">
        <x:v>639</x:v>
      </x:c>
      <x:c r="B22" s="120"/>
      <x:c r="C22" s="120"/>
      <x:c r="D22" s="120"/>
      <x:c r="E22" s="120"/>
      <x:c r="F22" s="120"/>
      <x:c r="G22" s="120"/>
      <x:c r="H22" s="120"/>
      <x:c r="I22" s="120"/>
      <x:c r="J22" s="120"/>
      <x:c r="K22" s="120"/>
      <x:c r="L22" s="120"/>
      <x:c r="M22" s="120"/>
      <x:c r="N22" s="120"/>
      <x:c r="O22" s="120"/>
      <x:c r="P22" s="120"/>
    </x:row>
    <x:row r="24" ht="30" customHeight="1">
      <x:c r="A24" s="131" t="s">
        <x:v>640</x:v>
      </x:c>
      <x:c r="B24" s="154" t="s">
        <x:v>641</x:v>
      </x:c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</x:row>
    <x:row r="25" ht="30" customHeight="1">
      <x:c r="A25" s="131" t="s">
        <x:v>642</x:v>
      </x:c>
      <x:c r="B25" s="154" t="s">
        <x:v>643</x:v>
      </x:c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</x:row>
    <x:row r="26" ht="30" customHeight="1">
      <x:c r="A26" s="131" t="s">
        <x:v>644</x:v>
      </x:c>
      <x:c r="B26" s="154" t="s">
        <x:v>645</x:v>
      </x:c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</x:row>
    <x:row r="27" ht="30" customHeight="1">
      <x:c r="A27" s="131" t="s">
        <x:v>646</x:v>
      </x:c>
      <x:c r="B27" s="154" t="s">
        <x:v>647</x:v>
      </x:c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</x:row>
    <x:row r="28" ht="30" customHeight="1">
      <x:c r="A28" s="131" t="s">
        <x:v>648</x:v>
      </x:c>
      <x:c r="B28" s="154" t="s">
        <x:v>649</x:v>
      </x:c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</x:row>
    <x:row r="29" ht="30" customHeight="1">
      <x:c r="A29" s="131" t="s">
        <x:v>650</x:v>
      </x:c>
      <x:c r="B29" s="154" t="s">
        <x:v>651</x:v>
      </x:c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</x:row>
    <x:row r="32" ht="42" customHeight="1">
      <x:c r="A32" s="120" t="s">
        <x:v>652</x:v>
      </x:c>
      <x:c r="B32" s="120"/>
      <x:c r="C32" s="120"/>
      <x:c r="D32" s="120"/>
      <x:c r="E32" s="120"/>
      <x:c r="F32" s="120"/>
      <x:c r="G32" s="120"/>
      <x:c r="H32" s="120"/>
      <x:c r="I32" s="120"/>
      <x:c r="J32" s="120"/>
      <x:c r="K32" s="120"/>
      <x:c r="L32" s="120"/>
      <x:c r="M32" s="120"/>
      <x:c r="N32" s="120"/>
      <x:c r="O32" s="120"/>
      <x:c r="P32" s="120"/>
    </x:row>
    <x:row r="33" ht="42" customHeight="1">
      <x:c r="A33" s="120" t="s">
        <x:v>447</x:v>
      </x:c>
      <x:c r="B33" s="120" t="s">
        <x:v>57</x:v>
      </x:c>
      <x:c r="C33" s="120" t="s">
        <x:v>59</x:v>
      </x:c>
      <x:c r="D33" s="120" t="s">
        <x:v>303</x:v>
      </x:c>
      <x:c r="E33" s="120" t="s">
        <x:v>499</x:v>
      </x:c>
      <x:c r="F33" s="120" t="s">
        <x:v>616</x:v>
      </x:c>
      <x:c r="G33" s="120" t="s">
        <x:v>653</x:v>
      </x:c>
      <x:c r="H33" s="120" t="s">
        <x:v>654</x:v>
      </x:c>
      <x:c r="I33" s="120" t="s">
        <x:v>655</x:v>
      </x:c>
      <x:c r="J33" s="120" t="s">
        <x:v>656</x:v>
      </x:c>
      <x:c r="K33" s="120" t="s">
        <x:v>621</x:v>
      </x:c>
      <x:c r="L33" s="120" t="s">
        <x:v>622</x:v>
      </x:c>
    </x:row>
    <x:row r="34" ht="30" customHeight="1">
      <x:c r="A34" s="130" t="str">
        <x:f>'07_Presupuesto'!A36</x:f>
        <x:v>B.2.1.1</x:v>
      </x:c>
      <x:c r="B34" s="130" t="str">
        <x:f>'07_Presupuesto'!C36</x:f>
        <x:v>Aislante Térmico Para Muros</x:v>
      </x:c>
      <x:c r="C34" s="130" t="str">
        <x:f>'07_Presupuesto'!D36</x:f>
        <x:v>M2</x:v>
      </x:c>
      <x:c r="D34" s="134" t="n">
        <x:f>'07_Presupuesto'!E36</x:f>
        <x:v>236</x:v>
      </x:c>
      <x:c r="E34" s="134" t="n">
        <x:f>'07_Presupuesto'!G36</x:f>
        <x:v>6218.487394957983</x:v>
      </x:c>
      <x:c r="F34" s="134" t="n">
        <x:f t="shared" ref="F34:F71" si="8">D34*E34</x:f>
        <x:v>1467563.0252100842</x:v>
      </x:c>
      <x:c r="G34" s="135" t="n">
        <x:f>$D$6</x:f>
        <x:v>1</x:v>
      </x:c>
      <x:c r="H34" s="135" t="n">
        <x:f>$F$6</x:f>
        <x:v>1</x:v>
      </x:c>
      <x:c r="I34" s="134" t="n">
        <x:f t="shared" ref="I34:I71" si="9">F34*G34</x:f>
        <x:v>1467563.0252100842</x:v>
      </x:c>
      <x:c r="J34" s="134" t="n">
        <x:f>IF($C$6=0,0,F34/$C$6*$G$6)</x:f>
        <x:v>1496914.2857142857</x:v>
      </x:c>
      <x:c r="K34" s="134" t="n">
        <x:f t="shared" ref="K34:K71" si="10">F34*H34</x:f>
        <x:v>1467563.0252100842</x:v>
      </x:c>
      <x:c r="L34" s="134" t="n">
        <x:f t="shared" ref="L34:L71" si="11">K34-J34</x:f>
        <x:v>-29351.26050420152</x:v>
      </x:c>
    </x:row>
    <x:row r="35" ht="30" customHeight="1">
      <x:c r="A35" s="130" t="str">
        <x:f>'07_Presupuesto'!A37</x:f>
        <x:v>B.2.1.2</x:v>
      </x:c>
      <x:c r="B35" s="130" t="str">
        <x:f>'07_Presupuesto'!C37</x:f>
        <x:v>Aislante Térmico Para Cielo</x:v>
      </x:c>
      <x:c r="C35" s="130" t="str">
        <x:f>'07_Presupuesto'!D37</x:f>
        <x:v>M2</x:v>
      </x:c>
      <x:c r="D35" s="134" t="n">
        <x:f>'07_Presupuesto'!E37</x:f>
        <x:v>78.61</x:v>
      </x:c>
      <x:c r="E35" s="134" t="n">
        <x:f>'07_Presupuesto'!G37</x:f>
        <x:v>6638.6554621848745</x:v>
      </x:c>
      <x:c r="F35" s="134">
        <x:f t="shared" si="8"/>
        <x:v>521864.70588235301</x:v>
      </x:c>
      <x:c r="G35" s="135" t="n">
        <x:f>$D$7</x:f>
        <x:v>1</x:v>
      </x:c>
      <x:c r="H35" s="135" t="n">
        <x:f>$F$7</x:f>
        <x:v>1</x:v>
      </x:c>
      <x:c r="I35" s="134">
        <x:f t="shared" si="9"/>
        <x:v>521864.70588235301</x:v>
      </x:c>
      <x:c r="J35" s="134" t="n">
        <x:f>IF($C$7=0,0,F35/$C$7*$G$7)</x:f>
        <x:v>553176.5882352942</x:v>
      </x:c>
      <x:c r="K35" s="134">
        <x:f t="shared" si="10"/>
        <x:v>521864.70588235301</x:v>
      </x:c>
      <x:c r="L35" s="134">
        <x:f t="shared" si="11"/>
        <x:v>-31311.882352941204</x:v>
      </x:c>
    </x:row>
    <x:row r="36" ht="30" customHeight="1">
      <x:c r="A36" s="130" t="str">
        <x:f>'07_Presupuesto'!A38</x:f>
        <x:v>B.2.1.3</x:v>
      </x:c>
      <x:c r="B36" s="130" t="str">
        <x:f>'07_Presupuesto'!C38</x:f>
        <x:v>Impermeabilización Bajo Pavimentos</x:v>
      </x:c>
      <x:c r="C36" s="130" t="str">
        <x:f>'07_Presupuesto'!D38</x:f>
        <x:v>M2</x:v>
      </x:c>
      <x:c r="D36" s="134" t="n">
        <x:f>'07_Presupuesto'!E38</x:f>
        <x:v>85</x:v>
      </x:c>
      <x:c r="E36" s="134" t="n">
        <x:f>'07_Presupuesto'!G38</x:f>
        <x:v>6218.487394957983</x:v>
      </x:c>
      <x:c r="F36" s="134">
        <x:f t="shared" si="8"/>
        <x:v>528571.42857142852</x:v>
      </x:c>
      <x:c r="G36" s="135" t="n">
        <x:f>$D$8</x:f>
        <x:v>1</x:v>
      </x:c>
      <x:c r="H36" s="135" t="n">
        <x:f>$F$8</x:f>
        <x:v>0.95</x:v>
      </x:c>
      <x:c r="I36" s="134">
        <x:f t="shared" si="9"/>
        <x:v>528571.42857142852</x:v>
      </x:c>
      <x:c r="J36" s="134" t="n">
        <x:f>IF($C$8=0,0,F36/$C$8*$G$8)</x:f>
        <x:v>517207.1428571428</x:v>
      </x:c>
      <x:c r="K36" s="134">
        <x:f t="shared" si="10"/>
        <x:v>502142.85714285704</x:v>
      </x:c>
      <x:c r="L36" s="134">
        <x:f t="shared" si="11"/>
        <x:v>-15064.285714285739</x:v>
      </x:c>
    </x:row>
    <x:row r="37" ht="30" customHeight="1">
      <x:c r="A37" s="130" t="str">
        <x:f>'07_Presupuesto'!A39</x:f>
        <x:v>B.2.2/a)</x:v>
      </x:c>
      <x:c r="B37" s="130" t="str">
        <x:f>'07_Presupuesto'!C39</x:f>
        <x:v>Yeso Cartón RH</x:v>
      </x:c>
      <x:c r="C37" s="130" t="str">
        <x:f>'07_Presupuesto'!D39</x:f>
        <x:v>M2</x:v>
      </x:c>
      <x:c r="D37" s="134" t="n">
        <x:f>'07_Presupuesto'!E39</x:f>
        <x:v>34</x:v>
      </x:c>
      <x:c r="E37" s="134" t="n">
        <x:f>'07_Presupuesto'!G39</x:f>
        <x:v>16386.55462184874</x:v>
      </x:c>
      <x:c r="F37" s="134">
        <x:f t="shared" si="8"/>
        <x:v>557142.85714285716</x:v>
      </x:c>
      <x:c r="G37" s="135" t="n">
        <x:f>$D$7</x:f>
        <x:v>1</x:v>
      </x:c>
      <x:c r="H37" s="135" t="n">
        <x:f>$F$7</x:f>
        <x:v>1</x:v>
      </x:c>
      <x:c r="I37" s="134">
        <x:f t="shared" si="9"/>
        <x:v>557142.85714285716</x:v>
      </x:c>
      <x:c r="J37" s="134" t="n">
        <x:f>IF($C$7=0,0,F37/$C$7*$G$7)</x:f>
        <x:v>590571.4285714285</x:v>
      </x:c>
      <x:c r="K37" s="134">
        <x:f t="shared" si="10"/>
        <x:v>557142.85714285716</x:v>
      </x:c>
      <x:c r="L37" s="134">
        <x:f t="shared" si="11"/>
        <x:v>-33428.571428571362</x:v>
      </x:c>
    </x:row>
    <x:row r="38" ht="30" customHeight="1">
      <x:c r="A38" s="130" t="str">
        <x:f>'07_Presupuesto'!A40</x:f>
        <x:v>B.2.3/a)</x:v>
      </x:c>
      <x:c r="B38" s="130" t="str">
        <x:f>'07_Presupuesto'!C40</x:f>
        <x:v>Yeso Cartón</x:v>
      </x:c>
      <x:c r="C38" s="130" t="str">
        <x:f>'07_Presupuesto'!D40</x:f>
        <x:v>M2</x:v>
      </x:c>
      <x:c r="D38" s="134" t="n">
        <x:f>'07_Presupuesto'!E40</x:f>
        <x:v>50</x:v>
      </x:c>
      <x:c r="E38" s="134" t="n">
        <x:f>'07_Presupuesto'!G40</x:f>
        <x:v>14117.64705882353</x:v>
      </x:c>
      <x:c r="F38" s="134">
        <x:f t="shared" si="8"/>
        <x:v>705882.3529411765</x:v>
      </x:c>
      <x:c r="G38" s="135" t="n">
        <x:f>$D$7</x:f>
        <x:v>1</x:v>
      </x:c>
      <x:c r="H38" s="135" t="n">
        <x:f>$F$7</x:f>
        <x:v>1</x:v>
      </x:c>
      <x:c r="I38" s="134">
        <x:f t="shared" si="9"/>
        <x:v>705882.3529411765</x:v>
      </x:c>
      <x:c r="J38" s="134" t="n">
        <x:f>IF($C$7=0,0,F38/$C$7*$G$7)</x:f>
        <x:v>748235.2941176471</x:v>
      </x:c>
      <x:c r="K38" s="134">
        <x:f t="shared" si="10"/>
        <x:v>705882.3529411765</x:v>
      </x:c>
      <x:c r="L38" s="134">
        <x:f t="shared" si="11"/>
        <x:v>-42352.941176470602</x:v>
      </x:c>
    </x:row>
    <x:row r="39" ht="30" customHeight="1">
      <x:c r="A39" s="130" t="str">
        <x:f>'07_Presupuesto'!A45</x:f>
        <x:v>B.2.5.1</x:v>
      </x:c>
      <x:c r="B39" s="130" t="str">
        <x:f>'07_Presupuesto'!C45</x:f>
        <x:v>Cerámicos Muros</x:v>
      </x:c>
      <x:c r="C39" s="130" t="str">
        <x:f>'07_Presupuesto'!D45</x:f>
        <x:v>M2</x:v>
      </x:c>
      <x:c r="D39" s="134" t="n">
        <x:f>'07_Presupuesto'!E45</x:f>
        <x:v>70</x:v>
      </x:c>
      <x:c r="E39" s="134" t="n">
        <x:f>'07_Presupuesto'!G45</x:f>
        <x:v>23361.344537815126</x:v>
      </x:c>
      <x:c r="F39" s="134">
        <x:f t="shared" si="8"/>
        <x:v>1635294.1176470588</x:v>
      </x:c>
      <x:c r="G39" s="135" t="n">
        <x:f>$D$6</x:f>
        <x:v>1</x:v>
      </x:c>
      <x:c r="H39" s="135" t="n">
        <x:f>$F$6</x:f>
        <x:v>1</x:v>
      </x:c>
      <x:c r="I39" s="134">
        <x:f t="shared" si="9"/>
        <x:v>1635294.1176470588</x:v>
      </x:c>
      <x:c r="J39" s="134" t="n">
        <x:f>IF($C$6=0,0,F39/$C$6*$G$6)</x:f>
        <x:v>1668000</x:v>
      </x:c>
      <x:c r="K39" s="134">
        <x:f t="shared" si="10"/>
        <x:v>1635294.1176470588</x:v>
      </x:c>
      <x:c r="L39" s="134">
        <x:f t="shared" si="11"/>
        <x:v>-32705.882352941204</x:v>
      </x:c>
    </x:row>
    <x:row r="40" ht="30" customHeight="1">
      <x:c r="A40" s="130" t="str">
        <x:f>'07_Presupuesto'!A46</x:f>
        <x:v>B.2.5.2</x:v>
      </x:c>
      <x:c r="B40" s="130" t="str">
        <x:f>'07_Presupuesto'!C46</x:f>
        <x:v>Cerámicos Pisos</x:v>
      </x:c>
      <x:c r="C40" s="130" t="str">
        <x:f>'07_Presupuesto'!D46</x:f>
        <x:v>M2</x:v>
      </x:c>
      <x:c r="D40" s="134" t="n">
        <x:f>'07_Presupuesto'!E46</x:f>
        <x:v>84</x:v>
      </x:c>
      <x:c r="E40" s="134" t="n">
        <x:f>'07_Presupuesto'!G46</x:f>
        <x:v>22268.907563025212</x:v>
      </x:c>
      <x:c r="F40" s="134">
        <x:f t="shared" si="8"/>
        <x:v>1870588.2352941178</x:v>
      </x:c>
      <x:c r="G40" s="135" t="n">
        <x:f>$D$8</x:f>
        <x:v>1</x:v>
      </x:c>
      <x:c r="H40" s="135" t="n">
        <x:f>$F$8</x:f>
        <x:v>0.95</x:v>
      </x:c>
      <x:c r="I40" s="134">
        <x:f t="shared" si="9"/>
        <x:v>1870588.2352941178</x:v>
      </x:c>
      <x:c r="J40" s="134" t="n">
        <x:f>IF($C$8=0,0,F40/$C$8*$G$8)</x:f>
        <x:v>1830370.5882352942</x:v>
      </x:c>
      <x:c r="K40" s="134">
        <x:f t="shared" si="10"/>
        <x:v>1777058.8235294118</x:v>
      </x:c>
      <x:c r="L40" s="134">
        <x:f t="shared" si="11"/>
        <x:v>-53311.764705882408</x:v>
      </x:c>
    </x:row>
    <x:row r="41" ht="30" customHeight="1">
      <x:c r="A41" s="130" t="str">
        <x:f>'07_Presupuesto'!A47</x:f>
        <x:v>B.2.6.1</x:v>
      </x:c>
      <x:c r="B41" s="130" t="str">
        <x:f>'07_Presupuesto'!C47</x:f>
        <x:v>Pintura Puertas Exteriores Esmalte Sintético</x:v>
      </x:c>
      <x:c r="C41" s="130" t="str">
        <x:f>'07_Presupuesto'!D47</x:f>
        <x:v>M2</x:v>
      </x:c>
      <x:c r="D41" s="134" t="n">
        <x:f>'07_Presupuesto'!E47</x:f>
        <x:v>35</x:v>
      </x:c>
      <x:c r="E41" s="134" t="n">
        <x:f>'07_Presupuesto'!G47</x:f>
        <x:v>9663.865546218487</x:v>
      </x:c>
      <x:c r="F41" s="134">
        <x:f t="shared" si="8"/>
        <x:v>338235.29411764705</x:v>
      </x:c>
      <x:c r="G41" s="135" t="n">
        <x:f>$D$9</x:f>
        <x:v>0.3</x:v>
      </x:c>
      <x:c r="H41" s="135" t="n">
        <x:f>$F$9</x:f>
        <x:v>0.2</x:v>
      </x:c>
      <x:c r="I41" s="134">
        <x:f t="shared" si="9"/>
        <x:v>101470.58823529411</x:v>
      </x:c>
      <x:c r="J41" s="134" t="n">
        <x:f>IF($C$9=0,0,F41/$C$9*$G$9)</x:f>
        <x:v>75764.70588235295</x:v>
      </x:c>
      <x:c r="K41" s="134">
        <x:f t="shared" si="10"/>
        <x:v>67647.058823529413</x:v>
      </x:c>
      <x:c r="L41" s="134">
        <x:f t="shared" si="11"/>
        <x:v>-8117.6470588235388</x:v>
      </x:c>
    </x:row>
    <x:row r="42" ht="30" customHeight="1">
      <x:c r="A42" s="130" t="str">
        <x:f>'07_Presupuesto'!A48</x:f>
        <x:v>B.2.6.2</x:v>
      </x:c>
      <x:c r="B42" s="130" t="str">
        <x:f>'07_Presupuesto'!C48</x:f>
        <x:v>Pintura Interior</x:v>
      </x:c>
      <x:c r="C42" s="130" t="str">
        <x:f>'07_Presupuesto'!D48</x:f>
        <x:v>M2</x:v>
      </x:c>
      <x:c r="D42" s="134" t="n">
        <x:f>'07_Presupuesto'!E48</x:f>
        <x:v>250</x:v>
      </x:c>
      <x:c r="E42" s="134" t="n">
        <x:f>'07_Presupuesto'!G48</x:f>
        <x:v>6554.621848739496</x:v>
      </x:c>
      <x:c r="F42" s="134">
        <x:f t="shared" si="8"/>
        <x:v>1638655.4621848741</x:v>
      </x:c>
      <x:c r="G42" s="135" t="n">
        <x:f>$D$9</x:f>
        <x:v>0.3</x:v>
      </x:c>
      <x:c r="H42" s="135" t="n">
        <x:f>$F$9</x:f>
        <x:v>0.2</x:v>
      </x:c>
      <x:c r="I42" s="134">
        <x:f t="shared" si="9"/>
        <x:v>491596.63865546219</x:v>
      </x:c>
      <x:c r="J42" s="134" t="n">
        <x:f>IF($C$9=0,0,F42/$C$9*$G$9)</x:f>
        <x:v>367058.82352941186</x:v>
      </x:c>
      <x:c r="K42" s="134">
        <x:f t="shared" si="10"/>
        <x:v>327731.09243697487</x:v>
      </x:c>
      <x:c r="L42" s="134">
        <x:f t="shared" si="11"/>
        <x:v>-39327.731092436996</x:v>
      </x:c>
    </x:row>
    <x:row r="43" ht="30" customHeight="1">
      <x:c r="A43" s="130" t="str">
        <x:f>'07_Presupuesto'!A49</x:f>
        <x:v>B.2.7.1/a)</x:v>
      </x:c>
      <x:c r="B43" s="130" t="str">
        <x:f>'07_Presupuesto'!C49</x:f>
        <x:v>P1 / Madera Puertas</x:v>
      </x:c>
      <x:c r="C43" s="130" t="str">
        <x:f>'07_Presupuesto'!D49</x:f>
        <x:v>UNI</x:v>
      </x:c>
      <x:c r="D43" s="134" t="n">
        <x:f>'07_Presupuesto'!E49</x:f>
        <x:v>1</x:v>
      </x:c>
      <x:c r="E43" s="134" t="n">
        <x:f>'07_Presupuesto'!G49</x:f>
        <x:v>205882.35294117648</x:v>
      </x:c>
      <x:c r="F43" s="134">
        <x:f t="shared" si="8"/>
        <x:v>205882.35294117648</x:v>
      </x:c>
      <x:c r="G43" s="135" t="n">
        <x:f t="shared" ref="G43:G57" si="12">$D$10</x:f>
        <x:v>1</x:v>
      </x:c>
      <x:c r="H43" s="135" t="n">
        <x:f t="shared" ref="H43:H57" si="13">$F$10</x:f>
        <x:v>1</x:v>
      </x:c>
      <x:c r="I43" s="134">
        <x:f t="shared" si="9"/>
        <x:v>205882.35294117648</x:v>
      </x:c>
      <x:c r="J43" s="134" t="n">
        <x:f t="shared" ref="J43:J57" si="14">IF($C$10=0,0,F43/$C$10*$G$10)</x:f>
        <x:v>201764.70588235292</x:v>
      </x:c>
      <x:c r="K43" s="134">
        <x:f t="shared" si="10"/>
        <x:v>205882.35294117648</x:v>
      </x:c>
      <x:c r="L43" s="134">
        <x:f t="shared" si="11"/>
        <x:v>4117.6470588235534</x:v>
      </x:c>
    </x:row>
    <x:row r="44" ht="30" customHeight="1">
      <x:c r="A44" s="130" t="str">
        <x:f>'07_Presupuesto'!A50</x:f>
        <x:v>B.2.7.1/b)</x:v>
      </x:c>
      <x:c r="B44" s="130" t="str">
        <x:f>'07_Presupuesto'!C50</x:f>
        <x:v>P2 / Madera Puertas</x:v>
      </x:c>
      <x:c r="C44" s="130" t="str">
        <x:f>'07_Presupuesto'!D50</x:f>
        <x:v>UNI</x:v>
      </x:c>
      <x:c r="D44" s="134" t="n">
        <x:f>'07_Presupuesto'!E50</x:f>
        <x:v>2</x:v>
      </x:c>
      <x:c r="E44" s="134" t="n">
        <x:f>'07_Presupuesto'!G50</x:f>
        <x:v>163865.5462184874</x:v>
      </x:c>
      <x:c r="F44" s="134">
        <x:f t="shared" si="8"/>
        <x:v>327731.09243697481</x:v>
      </x:c>
      <x:c r="G44" s="135">
        <x:f t="shared" si="12"/>
        <x:v>1</x:v>
      </x:c>
      <x:c r="H44" s="135">
        <x:f t="shared" si="13"/>
        <x:v>1</x:v>
      </x:c>
      <x:c r="I44" s="134">
        <x:f t="shared" si="9"/>
        <x:v>327731.09243697481</x:v>
      </x:c>
      <x:c r="J44" s="134">
        <x:f t="shared" si="14"/>
        <x:v>321176.4705882353</x:v>
      </x:c>
      <x:c r="K44" s="134">
        <x:f t="shared" si="10"/>
        <x:v>327731.09243697481</x:v>
      </x:c>
      <x:c r="L44" s="134">
        <x:f t="shared" si="11"/>
        <x:v>6554.621848739509</x:v>
      </x:c>
    </x:row>
    <x:row r="45" ht="30" customHeight="1">
      <x:c r="A45" s="130" t="str">
        <x:f>'07_Presupuesto'!A51</x:f>
        <x:v>B.2.7.1/c)</x:v>
      </x:c>
      <x:c r="B45" s="130" t="str">
        <x:f>'07_Presupuesto'!C51</x:f>
        <x:v>P3 / Madera Puertas</x:v>
      </x:c>
      <x:c r="C45" s="130" t="str">
        <x:f>'07_Presupuesto'!D51</x:f>
        <x:v>UNI</x:v>
      </x:c>
      <x:c r="D45" s="134" t="n">
        <x:f>'07_Presupuesto'!E51</x:f>
        <x:v>3</x:v>
      </x:c>
      <x:c r="E45" s="134" t="n">
        <x:f>'07_Presupuesto'!G51</x:f>
        <x:v>147058.82352941178</x:v>
      </x:c>
      <x:c r="F45" s="134">
        <x:f t="shared" si="8"/>
        <x:v>441176.4705882353</x:v>
      </x:c>
      <x:c r="G45" s="135">
        <x:f t="shared" si="12"/>
        <x:v>1</x:v>
      </x:c>
      <x:c r="H45" s="135">
        <x:f t="shared" si="13"/>
        <x:v>1</x:v>
      </x:c>
      <x:c r="I45" s="134">
        <x:f t="shared" si="9"/>
        <x:v>441176.4705882353</x:v>
      </x:c>
      <x:c r="J45" s="134">
        <x:f t="shared" si="14"/>
        <x:v>432352.9411764706</x:v>
      </x:c>
      <x:c r="K45" s="134">
        <x:f t="shared" si="10"/>
        <x:v>441176.4705882353</x:v>
      </x:c>
      <x:c r="L45" s="134">
        <x:f t="shared" si="11"/>
        <x:v>8823.529411764699</x:v>
      </x:c>
    </x:row>
    <x:row r="46" ht="30" customHeight="1">
      <x:c r="A46" s="130" t="str">
        <x:f>'07_Presupuesto'!A52</x:f>
        <x:v>B.2.7.1/d)</x:v>
      </x:c>
      <x:c r="B46" s="130" t="str">
        <x:f>'07_Presupuesto'!C52</x:f>
        <x:v>P4 / Madera Puertas</x:v>
      </x:c>
      <x:c r="C46" s="130" t="str">
        <x:f>'07_Presupuesto'!D52</x:f>
        <x:v>UNI</x:v>
      </x:c>
      <x:c r="D46" s="134" t="n">
        <x:f>'07_Presupuesto'!E52</x:f>
        <x:v>1</x:v>
      </x:c>
      <x:c r="E46" s="134" t="n">
        <x:f>'07_Presupuesto'!G52</x:f>
        <x:v>222689.0756302521</x:v>
      </x:c>
      <x:c r="F46" s="134">
        <x:f t="shared" si="8"/>
        <x:v>222689.0756302521</x:v>
      </x:c>
      <x:c r="G46" s="135">
        <x:f t="shared" si="12"/>
        <x:v>1</x:v>
      </x:c>
      <x:c r="H46" s="135">
        <x:f t="shared" si="13"/>
        <x:v>1</x:v>
      </x:c>
      <x:c r="I46" s="134">
        <x:f t="shared" si="9"/>
        <x:v>222689.0756302521</x:v>
      </x:c>
      <x:c r="J46" s="134">
        <x:f t="shared" si="14"/>
        <x:v>218235.29411764705</x:v>
      </x:c>
      <x:c r="K46" s="134">
        <x:f t="shared" si="10"/>
        <x:v>222689.0756302521</x:v>
      </x:c>
      <x:c r="L46" s="134">
        <x:f t="shared" si="11"/>
        <x:v>4453.7815126050555</x:v>
      </x:c>
    </x:row>
    <x:row r="47" ht="30" customHeight="1">
      <x:c r="A47" s="130" t="str">
        <x:f>'07_Presupuesto'!A53</x:f>
        <x:v>B.2.7.2/a)</x:v>
      </x:c>
      <x:c r="B47" s="130" t="str">
        <x:f>'07_Presupuesto'!C53</x:f>
        <x:v>P1 / Marcos</x:v>
      </x:c>
      <x:c r="C47" s="130" t="str">
        <x:f>'07_Presupuesto'!D53</x:f>
        <x:v>ML</x:v>
      </x:c>
      <x:c r="D47" s="134" t="n">
        <x:f>'07_Presupuesto'!E53</x:f>
        <x:v>6</x:v>
      </x:c>
      <x:c r="E47" s="134" t="n">
        <x:f>'07_Presupuesto'!G53</x:f>
        <x:v>10504.20168067227</x:v>
      </x:c>
      <x:c r="F47" s="134">
        <x:f t="shared" si="8"/>
        <x:v>63025.210084033621</x:v>
      </x:c>
      <x:c r="G47" s="135">
        <x:f t="shared" si="12"/>
        <x:v>1</x:v>
      </x:c>
      <x:c r="H47" s="135">
        <x:f t="shared" si="13"/>
        <x:v>1</x:v>
      </x:c>
      <x:c r="I47" s="134">
        <x:f t="shared" si="9"/>
        <x:v>63025.210084033621</x:v>
      </x:c>
      <x:c r="J47" s="134">
        <x:f t="shared" si="14"/>
        <x:v>61764.705882352944</x:v>
      </x:c>
      <x:c r="K47" s="134">
        <x:f t="shared" si="10"/>
        <x:v>63025.210084033621</x:v>
      </x:c>
      <x:c r="L47" s="134">
        <x:f t="shared" si="11"/>
        <x:v>1260.5042016806765</x:v>
      </x:c>
    </x:row>
    <x:row r="48" ht="30" customHeight="1">
      <x:c r="A48" s="130" t="str">
        <x:f>'07_Presupuesto'!A54</x:f>
        <x:v>B.2.7.2/b)</x:v>
      </x:c>
      <x:c r="B48" s="130" t="str">
        <x:f>'07_Presupuesto'!C54</x:f>
        <x:v>P2 / Marcos</x:v>
      </x:c>
      <x:c r="C48" s="130" t="str">
        <x:f>'07_Presupuesto'!D54</x:f>
        <x:v>ML</x:v>
      </x:c>
      <x:c r="D48" s="134" t="n">
        <x:f>'07_Presupuesto'!E54</x:f>
        <x:v>10</x:v>
      </x:c>
      <x:c r="E48" s="134" t="n">
        <x:f>'07_Presupuesto'!G54</x:f>
        <x:v>10504.20168067227</x:v>
      </x:c>
      <x:c r="F48" s="134">
        <x:f t="shared" si="8"/>
        <x:v>105042.01680672269</x:v>
      </x:c>
      <x:c r="G48" s="135">
        <x:f t="shared" si="12"/>
        <x:v>1</x:v>
      </x:c>
      <x:c r="H48" s="135">
        <x:f t="shared" si="13"/>
        <x:v>1</x:v>
      </x:c>
      <x:c r="I48" s="134">
        <x:f t="shared" si="9"/>
        <x:v>105042.01680672269</x:v>
      </x:c>
      <x:c r="J48" s="134">
        <x:f t="shared" si="14"/>
        <x:v>102941.17647058822</x:v>
      </x:c>
      <x:c r="K48" s="134">
        <x:f t="shared" si="10"/>
        <x:v>105042.01680672269</x:v>
      </x:c>
      <x:c r="L48" s="134">
        <x:f t="shared" si="11"/>
        <x:v>2100.8403361344681</x:v>
      </x:c>
    </x:row>
    <x:row r="49" ht="30" customHeight="1">
      <x:c r="A49" s="130" t="str">
        <x:f>'07_Presupuesto'!A55</x:f>
        <x:v>B.2.7.2/c)</x:v>
      </x:c>
      <x:c r="B49" s="130" t="str">
        <x:f>'07_Presupuesto'!C55</x:f>
        <x:v>P3 / Marcos</x:v>
      </x:c>
      <x:c r="C49" s="130" t="str">
        <x:f>'07_Presupuesto'!D55</x:f>
        <x:v>ML</x:v>
      </x:c>
      <x:c r="D49" s="134" t="n">
        <x:f>'07_Presupuesto'!E55</x:f>
        <x:v>15</x:v>
      </x:c>
      <x:c r="E49" s="134" t="n">
        <x:f>'07_Presupuesto'!G55</x:f>
        <x:v>10504.20168067227</x:v>
      </x:c>
      <x:c r="F49" s="134">
        <x:f t="shared" si="8"/>
        <x:v>157563.02521008404</x:v>
      </x:c>
      <x:c r="G49" s="135">
        <x:f t="shared" si="12"/>
        <x:v>1</x:v>
      </x:c>
      <x:c r="H49" s="135">
        <x:f t="shared" si="13"/>
        <x:v>1</x:v>
      </x:c>
      <x:c r="I49" s="134">
        <x:f t="shared" si="9"/>
        <x:v>157563.02521008404</x:v>
      </x:c>
      <x:c r="J49" s="134">
        <x:f t="shared" si="14"/>
        <x:v>154411.76470588238</x:v>
      </x:c>
      <x:c r="K49" s="134">
        <x:f t="shared" si="10"/>
        <x:v>157563.02521008404</x:v>
      </x:c>
      <x:c r="L49" s="134">
        <x:f t="shared" si="11"/>
        <x:v>3151.2605042016658</x:v>
      </x:c>
    </x:row>
    <x:row r="50" ht="30" customHeight="1">
      <x:c r="A50" s="130" t="str">
        <x:f>'07_Presupuesto'!A56</x:f>
        <x:v>B.2.7.2/d)</x:v>
      </x:c>
      <x:c r="B50" s="130" t="str">
        <x:f>'07_Presupuesto'!C56</x:f>
        <x:v>P4 / Marcos</x:v>
      </x:c>
      <x:c r="C50" s="130" t="str">
        <x:f>'07_Presupuesto'!D56</x:f>
        <x:v>ML</x:v>
      </x:c>
      <x:c r="D50" s="134" t="n">
        <x:f>'07_Presupuesto'!E56</x:f>
        <x:v>5</x:v>
      </x:c>
      <x:c r="E50" s="134" t="n">
        <x:f>'07_Presupuesto'!G56</x:f>
        <x:v>10504.20168067227</x:v>
      </x:c>
      <x:c r="F50" s="134">
        <x:f t="shared" si="8"/>
        <x:v>52521.008403361346</x:v>
      </x:c>
      <x:c r="G50" s="135">
        <x:f t="shared" si="12"/>
        <x:v>1</x:v>
      </x:c>
      <x:c r="H50" s="135">
        <x:f t="shared" si="13"/>
        <x:v>1</x:v>
      </x:c>
      <x:c r="I50" s="134">
        <x:f t="shared" si="9"/>
        <x:v>52521.008403361346</x:v>
      </x:c>
      <x:c r="J50" s="134">
        <x:f t="shared" si="14"/>
        <x:v>51470.588235294112</x:v>
      </x:c>
      <x:c r="K50" s="134">
        <x:f t="shared" si="10"/>
        <x:v>52521.008403361346</x:v>
      </x:c>
      <x:c r="L50" s="134">
        <x:f t="shared" si="11"/>
        <x:v>1050.420168067234</x:v>
      </x:c>
    </x:row>
    <x:row r="51" ht="30" customHeight="1">
      <x:c r="A51" s="130" t="str">
        <x:f>'07_Presupuesto'!A57</x:f>
        <x:v>B.2.8/a)</x:v>
      </x:c>
      <x:c r="B51" s="130" t="str">
        <x:f>'07_Presupuesto'!C57</x:f>
        <x:v>Bisagras</x:v>
      </x:c>
      <x:c r="C51" s="130" t="str">
        <x:f>'07_Presupuesto'!D57</x:f>
        <x:v>UNI</x:v>
      </x:c>
      <x:c r="D51" s="134" t="n">
        <x:f>'07_Presupuesto'!E57</x:f>
        <x:v>28</x:v>
      </x:c>
      <x:c r="E51" s="134" t="n">
        <x:f>'07_Presupuesto'!G57</x:f>
        <x:v>4033.6134453781515</x:v>
      </x:c>
      <x:c r="F51" s="134">
        <x:f t="shared" si="8"/>
        <x:v>112941.17647058824</x:v>
      </x:c>
      <x:c r="G51" s="135">
        <x:f t="shared" si="12"/>
        <x:v>1</x:v>
      </x:c>
      <x:c r="H51" s="135">
        <x:f t="shared" si="13"/>
        <x:v>1</x:v>
      </x:c>
      <x:c r="I51" s="134">
        <x:f t="shared" si="9"/>
        <x:v>112941.17647058824</x:v>
      </x:c>
      <x:c r="J51" s="134">
        <x:f t="shared" si="14"/>
        <x:v>110682.35294117648</x:v>
      </x:c>
      <x:c r="K51" s="134">
        <x:f t="shared" si="10"/>
        <x:v>112941.17647058824</x:v>
      </x:c>
      <x:c r="L51" s="134">
        <x:f t="shared" si="11"/>
        <x:v>2258.8235294117621</x:v>
      </x:c>
    </x:row>
    <x:row r="52" ht="30" customHeight="1">
      <x:c r="A52" s="130" t="str">
        <x:f>'07_Presupuesto'!A58</x:f>
        <x:v>B.2.8/b)</x:v>
      </x:c>
      <x:c r="B52" s="130" t="str">
        <x:f>'07_Presupuesto'!C58</x:f>
        <x:v>Topes de Goma</x:v>
      </x:c>
      <x:c r="C52" s="130" t="str">
        <x:f>'07_Presupuesto'!D58</x:f>
        <x:v>UNI</x:v>
      </x:c>
      <x:c r="D52" s="134" t="n">
        <x:f>'07_Presupuesto'!E58</x:f>
        <x:v>8</x:v>
      </x:c>
      <x:c r="E52" s="134" t="n">
        <x:f>'07_Presupuesto'!G58</x:f>
        <x:v>3193.27731092437</x:v>
      </x:c>
      <x:c r="F52" s="134">
        <x:f t="shared" si="8"/>
        <x:v>25546.218487394959</x:v>
      </x:c>
      <x:c r="G52" s="135">
        <x:f t="shared" si="12"/>
        <x:v>1</x:v>
      </x:c>
      <x:c r="H52" s="135">
        <x:f t="shared" si="13"/>
        <x:v>1</x:v>
      </x:c>
      <x:c r="I52" s="134">
        <x:f t="shared" si="9"/>
        <x:v>25546.218487394959</x:v>
      </x:c>
      <x:c r="J52" s="134">
        <x:f t="shared" si="14"/>
        <x:v>25035.294117647059</x:v>
      </x:c>
      <x:c r="K52" s="134">
        <x:f t="shared" si="10"/>
        <x:v>25546.218487394959</x:v>
      </x:c>
      <x:c r="L52" s="134">
        <x:f t="shared" si="11"/>
        <x:v>510.92436974789962</x:v>
      </x:c>
    </x:row>
    <x:row r="53" ht="30" customHeight="1">
      <x:c r="A53" s="130" t="str">
        <x:f>'07_Presupuesto'!A59</x:f>
        <x:v>B.2.8/c)</x:v>
      </x:c>
      <x:c r="B53" s="130" t="str">
        <x:f>'07_Presupuesto'!C59</x:f>
        <x:v>Cerraduras</x:v>
      </x:c>
      <x:c r="C53" s="130" t="str">
        <x:f>'07_Presupuesto'!D59</x:f>
        <x:v>UNI</x:v>
      </x:c>
      <x:c r="D53" s="134" t="n">
        <x:f>'07_Presupuesto'!E59</x:f>
        <x:v>7</x:v>
      </x:c>
      <x:c r="E53" s="134" t="n">
        <x:f>'07_Presupuesto'!G59</x:f>
        <x:v>23949.579831932773</x:v>
      </x:c>
      <x:c r="F53" s="134">
        <x:f t="shared" si="8"/>
        <x:v>167647.0588235294</x:v>
      </x:c>
      <x:c r="G53" s="135">
        <x:f t="shared" si="12"/>
        <x:v>1</x:v>
      </x:c>
      <x:c r="H53" s="135">
        <x:f t="shared" si="13"/>
        <x:v>1</x:v>
      </x:c>
      <x:c r="I53" s="134">
        <x:f t="shared" si="9"/>
        <x:v>167647.0588235294</x:v>
      </x:c>
      <x:c r="J53" s="134">
        <x:f t="shared" si="14"/>
        <x:v>164294.1176470588</x:v>
      </x:c>
      <x:c r="K53" s="134">
        <x:f t="shared" si="10"/>
        <x:v>167647.0588235294</x:v>
      </x:c>
      <x:c r="L53" s="134">
        <x:f t="shared" si="11"/>
        <x:v>3352.9411764706019</x:v>
      </x:c>
    </x:row>
    <x:row r="54" ht="30" customHeight="1">
      <x:c r="A54" s="130" t="str">
        <x:f>'07_Presupuesto'!A60</x:f>
        <x:v>B.2.8/d)</x:v>
      </x:c>
      <x:c r="B54" s="130" t="str">
        <x:f>'07_Presupuesto'!C60</x:f>
        <x:v>Picaporte de Uñeta</x:v>
      </x:c>
      <x:c r="C54" s="130" t="str">
        <x:f>'07_Presupuesto'!D60</x:f>
        <x:v>UNI</x:v>
      </x:c>
      <x:c r="D54" s="134" t="n">
        <x:f>'07_Presupuesto'!E60</x:f>
        <x:v>2</x:v>
      </x:c>
      <x:c r="E54" s="134" t="n">
        <x:f>'07_Presupuesto'!G60</x:f>
        <x:v>6302.5210084033615</x:v>
      </x:c>
      <x:c r="F54" s="134">
        <x:f t="shared" si="8"/>
        <x:v>12605.042016806723</x:v>
      </x:c>
      <x:c r="G54" s="135">
        <x:f t="shared" si="12"/>
        <x:v>1</x:v>
      </x:c>
      <x:c r="H54" s="135">
        <x:f t="shared" si="13"/>
        <x:v>1</x:v>
      </x:c>
      <x:c r="I54" s="134">
        <x:f t="shared" si="9"/>
        <x:v>12605.042016806723</x:v>
      </x:c>
      <x:c r="J54" s="134">
        <x:f t="shared" si="14"/>
        <x:v>12352.941176470587</x:v>
      </x:c>
      <x:c r="K54" s="134">
        <x:f t="shared" si="10"/>
        <x:v>12605.042016806723</x:v>
      </x:c>
      <x:c r="L54" s="134">
        <x:f t="shared" si="11"/>
        <x:v>252.10084033613566</x:v>
      </x:c>
    </x:row>
    <x:row r="55" ht="30" customHeight="1">
      <x:c r="A55" s="130" t="str">
        <x:f>'07_Presupuesto'!A61</x:f>
        <x:v>B.2.9.1</x:v>
      </x:c>
      <x:c r="B55" s="130" t="str">
        <x:f>'07_Presupuesto'!C61</x:f>
        <x:v>Ventanas Con Marco De Aluminio Blanco</x:v>
      </x:c>
      <x:c r="C55" s="130" t="str">
        <x:f>'07_Presupuesto'!D61</x:f>
        <x:v>M2</x:v>
      </x:c>
      <x:c r="D55" s="134" t="n">
        <x:f>'07_Presupuesto'!E61</x:f>
        <x:v>15</x:v>
      </x:c>
      <x:c r="E55" s="134" t="n">
        <x:f>'07_Presupuesto'!G61</x:f>
        <x:v>121848.73949579832</x:v>
      </x:c>
      <x:c r="F55" s="134">
        <x:f t="shared" si="8"/>
        <x:v>1827731.0924369749</x:v>
      </x:c>
      <x:c r="G55" s="135">
        <x:f t="shared" si="12"/>
        <x:v>1</x:v>
      </x:c>
      <x:c r="H55" s="135">
        <x:f t="shared" si="13"/>
        <x:v>1</x:v>
      </x:c>
      <x:c r="I55" s="134">
        <x:f t="shared" si="9"/>
        <x:v>1827731.0924369749</x:v>
      </x:c>
      <x:c r="J55" s="134">
        <x:f t="shared" si="14"/>
        <x:v>1791176.4705882352</x:v>
      </x:c>
      <x:c r="K55" s="134">
        <x:f t="shared" si="10"/>
        <x:v>1827731.0924369749</x:v>
      </x:c>
      <x:c r="L55" s="134">
        <x:f t="shared" si="11"/>
        <x:v>36554.621848739684</x:v>
      </x:c>
    </x:row>
    <x:row r="56" ht="30" customHeight="1">
      <x:c r="A56" s="130" t="str">
        <x:f>'07_Presupuesto'!A62</x:f>
        <x:v>B.2.9.2</x:v>
      </x:c>
      <x:c r="B56" s="130" t="str">
        <x:f>'07_Presupuesto'!C62</x:f>
        <x:v>Quincallería</x:v>
      </x:c>
      <x:c r="C56" s="130" t="str">
        <x:f>'07_Presupuesto'!D62</x:f>
        <x:v>UNI</x:v>
      </x:c>
      <x:c r="D56" s="134" t="n">
        <x:f>'07_Presupuesto'!E62</x:f>
        <x:v>1</x:v>
      </x:c>
      <x:c r="E56" s="134" t="n">
        <x:f>'07_Presupuesto'!G62</x:f>
        <x:v>105042.01680672269</x:v>
      </x:c>
      <x:c r="F56" s="134">
        <x:f t="shared" si="8"/>
        <x:v>105042.01680672269</x:v>
      </x:c>
      <x:c r="G56" s="135">
        <x:f t="shared" si="12"/>
        <x:v>1</x:v>
      </x:c>
      <x:c r="H56" s="135">
        <x:f t="shared" si="13"/>
        <x:v>1</x:v>
      </x:c>
      <x:c r="I56" s="134">
        <x:f t="shared" si="9"/>
        <x:v>105042.01680672269</x:v>
      </x:c>
      <x:c r="J56" s="134">
        <x:f t="shared" si="14"/>
        <x:v>102941.17647058822</x:v>
      </x:c>
      <x:c r="K56" s="134">
        <x:f t="shared" si="10"/>
        <x:v>105042.01680672269</x:v>
      </x:c>
      <x:c r="L56" s="134">
        <x:f t="shared" si="11"/>
        <x:v>2100.8403361344681</x:v>
      </x:c>
    </x:row>
    <x:row r="57" ht="30" customHeight="1">
      <x:c r="A57" s="130" t="str">
        <x:f>'07_Presupuesto'!A63</x:f>
        <x:v>B.2.10</x:v>
      </x:c>
      <x:c r="B57" s="130" t="str">
        <x:f>'07_Presupuesto'!C63</x:f>
        <x:v>PROTECCIONES METALICAS TIPO QUEBRAVISTA</x:v>
      </x:c>
      <x:c r="C57" s="130" t="str">
        <x:f>'07_Presupuesto'!D63</x:f>
        <x:v>M2</x:v>
      </x:c>
      <x:c r="D57" s="134" t="n">
        <x:f>'07_Presupuesto'!E63</x:f>
        <x:v>15</x:v>
      </x:c>
      <x:c r="E57" s="134" t="n">
        <x:f>'07_Presupuesto'!G63</x:f>
        <x:v>81512.60504201682</x:v>
      </x:c>
      <x:c r="F57" s="134">
        <x:f t="shared" si="8"/>
        <x:v>1222689.0756302522</x:v>
      </x:c>
      <x:c r="G57" s="135">
        <x:f t="shared" si="12"/>
        <x:v>1</x:v>
      </x:c>
      <x:c r="H57" s="135">
        <x:f t="shared" si="13"/>
        <x:v>1</x:v>
      </x:c>
      <x:c r="I57" s="134">
        <x:f t="shared" si="9"/>
        <x:v>1222689.0756302522</x:v>
      </x:c>
      <x:c r="J57" s="134">
        <x:f t="shared" si="14"/>
        <x:v>1198235.2941176472</x:v>
      </x:c>
      <x:c r="K57" s="134">
        <x:f t="shared" si="10"/>
        <x:v>1222689.0756302522</x:v>
      </x:c>
      <x:c r="L57" s="134">
        <x:f t="shared" si="11"/>
        <x:v>24453.781512605026</x:v>
      </x:c>
    </x:row>
    <x:row r="58" ht="30" customHeight="1">
      <x:c r="A58" s="130" t="str">
        <x:f>'07_Presupuesto'!A64</x:f>
        <x:v>B.2.11</x:v>
      </x:c>
      <x:c r="B58" s="130" t="str">
        <x:f>'07_Presupuesto'!C64</x:f>
        <x:v>CORNISAS</x:v>
      </x:c>
      <x:c r="C58" s="130" t="str">
        <x:f>'07_Presupuesto'!D64</x:f>
        <x:v>ML</x:v>
      </x:c>
      <x:c r="D58" s="134" t="n">
        <x:f>'07_Presupuesto'!E64</x:f>
        <x:v>78.3</x:v>
      </x:c>
      <x:c r="E58" s="134" t="n">
        <x:f>'07_Presupuesto'!G64</x:f>
        <x:v>4369.7478991596645</x:v>
      </x:c>
      <x:c r="F58" s="134">
        <x:f t="shared" si="8"/>
        <x:v>342151.26050420169</x:v>
      </x:c>
      <x:c r="G58" s="135" t="n">
        <x:f>$D$7</x:f>
        <x:v>1</x:v>
      </x:c>
      <x:c r="H58" s="135" t="n">
        <x:f>$F$7</x:f>
        <x:v>1</x:v>
      </x:c>
      <x:c r="I58" s="134">
        <x:f t="shared" si="9"/>
        <x:v>342151.26050420169</x:v>
      </x:c>
      <x:c r="J58" s="134" t="n">
        <x:f>IF($C$7=0,0,F58/$C$7*$G$7)</x:f>
        <x:v>362680.33613445377</x:v>
      </x:c>
      <x:c r="K58" s="134">
        <x:f t="shared" si="10"/>
        <x:v>342151.26050420169</x:v>
      </x:c>
      <x:c r="L58" s="134">
        <x:f t="shared" si="11"/>
        <x:v>-20529.075630252075</x:v>
      </x:c>
    </x:row>
    <x:row r="59" ht="30" customHeight="1">
      <x:c r="A59" s="130" t="str">
        <x:f>'07_Presupuesto'!A133</x:f>
        <x:v>D.1</x:v>
      </x:c>
      <x:c r="B59" s="130" t="str">
        <x:f>'07_Presupuesto'!C133</x:f>
        <x:v>CIERRE PERIMETRAL</x:v>
      </x:c>
      <x:c r="C59" s="130" t="str">
        <x:f>'07_Presupuesto'!D133</x:f>
        <x:v>ML</x:v>
      </x:c>
      <x:c r="D59" s="134" t="n">
        <x:f>'07_Presupuesto'!E133</x:f>
        <x:v>84</x:v>
      </x:c>
      <x:c r="E59" s="134" t="n">
        <x:f>'07_Presupuesto'!G133</x:f>
        <x:v>57142.857142857145</x:v>
      </x:c>
      <x:c r="F59" s="134">
        <x:f t="shared" si="8"/>
        <x:v>4800000</x:v>
      </x:c>
      <x:c r="G59" s="135" t="n">
        <x:f>$D$10</x:f>
        <x:v>1</x:v>
      </x:c>
      <x:c r="H59" s="135" t="n">
        <x:f>$F$10</x:f>
        <x:v>1</x:v>
      </x:c>
      <x:c r="I59" s="134">
        <x:f t="shared" si="9"/>
        <x:v>4800000</x:v>
      </x:c>
      <x:c r="J59" s="134" t="n">
        <x:f>IF($C$10=0,0,F59/$C$10*$G$10)</x:f>
        <x:v>4703999.999999999</x:v>
      </x:c>
      <x:c r="K59" s="134">
        <x:f t="shared" si="10"/>
        <x:v>4800000</x:v>
      </x:c>
      <x:c r="L59" s="134">
        <x:f t="shared" si="11"/>
        <x:v>96000.000000000931</x:v>
      </x:c>
    </x:row>
    <x:row r="60" ht="30" customHeight="1">
      <x:c r="A60" s="130" t="str">
        <x:f>'07_Presupuesto'!A134</x:f>
        <x:v>D.2</x:v>
      </x:c>
      <x:c r="B60" s="130" t="str">
        <x:f>'07_Presupuesto'!C134</x:f>
        <x:v>PUERTA DE ACCESO</x:v>
      </x:c>
      <x:c r="C60" s="130" t="str">
        <x:f>'07_Presupuesto'!D134</x:f>
        <x:v>UNI</x:v>
      </x:c>
      <x:c r="D60" s="134" t="n">
        <x:f>'07_Presupuesto'!E134</x:f>
        <x:v>1</x:v>
      </x:c>
      <x:c r="E60" s="134" t="n">
        <x:f>'07_Presupuesto'!G134</x:f>
        <x:v>655462.1848739496</x:v>
      </x:c>
      <x:c r="F60" s="134">
        <x:f t="shared" si="8"/>
        <x:v>655462.18487394962</x:v>
      </x:c>
      <x:c r="G60" s="135" t="n">
        <x:f>$D$10</x:f>
        <x:v>1</x:v>
      </x:c>
      <x:c r="H60" s="135" t="n">
        <x:f>$F$10</x:f>
        <x:v>1</x:v>
      </x:c>
      <x:c r="I60" s="134">
        <x:f t="shared" si="9"/>
        <x:v>655462.18487394962</x:v>
      </x:c>
      <x:c r="J60" s="134" t="n">
        <x:f>IF($C$10=0,0,F60/$C$10*$G$10)</x:f>
        <x:v>642352.9411764706</x:v>
      </x:c>
      <x:c r="K60" s="134">
        <x:f t="shared" si="10"/>
        <x:v>655462.18487394962</x:v>
      </x:c>
      <x:c r="L60" s="134">
        <x:f t="shared" si="11"/>
        <x:v>13109.243697479018</x:v>
      </x:c>
    </x:row>
    <x:row r="61" ht="30" customHeight="1">
      <x:c r="A61" s="130" t="str">
        <x:f>'07_Presupuesto'!A135</x:f>
        <x:v>D.3</x:v>
      </x:c>
      <x:c r="B61" s="130" t="str">
        <x:f>'07_Presupuesto'!C135</x:f>
        <x:v>DEFENSAS DE MURO</x:v>
      </x:c>
      <x:c r="C61" s="130" t="str">
        <x:f>'07_Presupuesto'!D135</x:f>
        <x:v>ML</x:v>
      </x:c>
      <x:c r="D61" s="134" t="n">
        <x:f>'07_Presupuesto'!E135</x:f>
        <x:v>84</x:v>
      </x:c>
      <x:c r="E61" s="134" t="n">
        <x:f>'07_Presupuesto'!G135</x:f>
        <x:v>15966.38655462185</x:v>
      </x:c>
      <x:c r="F61" s="134">
        <x:f t="shared" si="8"/>
        <x:v>1341176.4705882354</x:v>
      </x:c>
      <x:c r="G61" s="135" t="n">
        <x:f>$D$10</x:f>
        <x:v>1</x:v>
      </x:c>
      <x:c r="H61" s="135" t="n">
        <x:f>$F$10</x:f>
        <x:v>1</x:v>
      </x:c>
      <x:c r="I61" s="134">
        <x:f t="shared" si="9"/>
        <x:v>1341176.4705882354</x:v>
      </x:c>
      <x:c r="J61" s="134" t="n">
        <x:f>IF($C$10=0,0,F61/$C$10*$G$10)</x:f>
        <x:v>1314352.9411764706</x:v>
      </x:c>
      <x:c r="K61" s="134">
        <x:f t="shared" si="10"/>
        <x:v>1341176.4705882354</x:v>
      </x:c>
      <x:c r="L61" s="134">
        <x:f t="shared" si="11"/>
        <x:v>26823.529411764815</x:v>
      </x:c>
    </x:row>
    <x:row r="62" ht="30" customHeight="1">
      <x:c r="A62" s="130" t="str">
        <x:f>'07_Presupuesto'!A136</x:f>
        <x:v>D.4</x:v>
      </x:c>
      <x:c r="B62" s="130" t="str">
        <x:f>'07_Presupuesto'!C136</x:f>
        <x:v>TERRAZA ACCESO</x:v>
      </x:c>
      <x:c r="C62" s="130" t="str">
        <x:f>'07_Presupuesto'!D136</x:f>
        <x:v>M2</x:v>
      </x:c>
      <x:c r="D62" s="134" t="n">
        <x:f>'07_Presupuesto'!E136</x:f>
        <x:v>18</x:v>
      </x:c>
      <x:c r="E62" s="134" t="n">
        <x:f>'07_Presupuesto'!G136</x:f>
        <x:v>40336.13445378152</x:v>
      </x:c>
      <x:c r="F62" s="134">
        <x:f t="shared" si="8"/>
        <x:v>726050.42016806733</x:v>
      </x:c>
      <x:c r="G62" s="135" t="n">
        <x:f>$D$8</x:f>
        <x:v>1</x:v>
      </x:c>
      <x:c r="H62" s="135" t="n">
        <x:f>$F$8</x:f>
        <x:v>0.95</x:v>
      </x:c>
      <x:c r="I62" s="134">
        <x:f t="shared" si="9"/>
        <x:v>726050.42016806733</x:v>
      </x:c>
      <x:c r="J62" s="134" t="n">
        <x:f>IF($C$8=0,0,F62/$C$8*$G$8)</x:f>
        <x:v>710440.3361344538</x:v>
      </x:c>
      <x:c r="K62" s="134">
        <x:f t="shared" si="10"/>
        <x:v>689747.89915966394</x:v>
      </x:c>
      <x:c r="L62" s="134">
        <x:f t="shared" si="11"/>
        <x:v>-20692.436974789831</x:v>
      </x:c>
    </x:row>
    <x:row r="63" ht="30" customHeight="1">
      <x:c r="A63" s="130" t="str">
        <x:f>'07_Presupuesto'!A137</x:f>
        <x:v>E.1</x:v>
      </x:c>
      <x:c r="B63" s="130" t="str">
        <x:f>'07_Presupuesto'!C137</x:f>
        <x:v>ESCAÑO INCLUSIVO</x:v>
      </x:c>
      <x:c r="C63" s="130" t="str">
        <x:f>'07_Presupuesto'!D137</x:f>
        <x:v>UNI</x:v>
      </x:c>
      <x:c r="D63" s="134" t="n">
        <x:f>'07_Presupuesto'!E137</x:f>
        <x:v>4</x:v>
      </x:c>
      <x:c r="E63" s="134" t="n">
        <x:f>'07_Presupuesto'!G137</x:f>
        <x:v>352941.17647058825</x:v>
      </x:c>
      <x:c r="F63" s="134">
        <x:f t="shared" si="8"/>
        <x:v>1411764.705882353</x:v>
      </x:c>
      <x:c r="G63" s="135" t="n">
        <x:f>$D$10</x:f>
        <x:v>1</x:v>
      </x:c>
      <x:c r="H63" s="135" t="n">
        <x:f>$F$10</x:f>
        <x:v>1</x:v>
      </x:c>
      <x:c r="I63" s="134">
        <x:f t="shared" si="9"/>
        <x:v>1411764.705882353</x:v>
      </x:c>
      <x:c r="J63" s="134" t="n">
        <x:f>IF($C$10=0,0,F63/$C$10*$G$10)</x:f>
        <x:v>1383529.411764706</x:v>
      </x:c>
      <x:c r="K63" s="134">
        <x:f t="shared" si="10"/>
        <x:v>1411764.705882353</x:v>
      </x:c>
      <x:c r="L63" s="134">
        <x:f t="shared" si="11"/>
        <x:v>28235.29411764699</x:v>
      </x:c>
    </x:row>
    <x:row r="64" ht="30" customHeight="1">
      <x:c r="A64" s="130" t="str">
        <x:f>'07_Presupuesto'!A138</x:f>
        <x:v>F.1</x:v>
      </x:c>
      <x:c r="B64" s="130" t="str">
        <x:f>'07_Presupuesto'!C138</x:f>
        <x:v>PREPARACIÓN DE SUELO</x:v>
      </x:c>
      <x:c r="C64" s="130" t="str">
        <x:f>'07_Presupuesto'!D138</x:f>
        <x:v>M2</x:v>
      </x:c>
      <x:c r="D64" s="134" t="n">
        <x:f>'07_Presupuesto'!E138</x:f>
        <x:v>210</x:v>
      </x:c>
      <x:c r="E64" s="134" t="n">
        <x:f>'07_Presupuesto'!G138</x:f>
        <x:v>3277.310924369748</x:v>
      </x:c>
      <x:c r="F64" s="134">
        <x:f t="shared" si="8"/>
        <x:v>688235.29411764711</x:v>
      </x:c>
      <x:c r="G64" s="135" t="n">
        <x:f>$D$8</x:f>
        <x:v>1</x:v>
      </x:c>
      <x:c r="H64" s="135" t="n">
        <x:f>$F$8</x:f>
        <x:v>0.95</x:v>
      </x:c>
      <x:c r="I64" s="134">
        <x:f t="shared" si="9"/>
        <x:v>688235.29411764711</x:v>
      </x:c>
      <x:c r="J64" s="134" t="n">
        <x:f>IF($C$8=0,0,F64/$C$8*$G$8)</x:f>
        <x:v>673438.2352941177</x:v>
      </x:c>
      <x:c r="K64" s="134">
        <x:f t="shared" si="10"/>
        <x:v>653823.5294117647</x:v>
      </x:c>
      <x:c r="L64" s="134">
        <x:f t="shared" si="11"/>
        <x:v>-19614.70588235301</x:v>
      </x:c>
    </x:row>
    <x:row r="65" ht="30" customHeight="1">
      <x:c r="A65" s="130" t="str">
        <x:f>'07_Presupuesto'!A139</x:f>
        <x:v>F.2</x:v>
      </x:c>
      <x:c r="B65" s="130" t="str">
        <x:f>'07_Presupuesto'!C139</x:f>
        <x:v>AGAVE ATTENUATA</x:v>
      </x:c>
      <x:c r="C65" s="130" t="str">
        <x:f>'07_Presupuesto'!D139</x:f>
        <x:v>UNI</x:v>
      </x:c>
      <x:c r="D65" s="134" t="n">
        <x:f>'07_Presupuesto'!E139</x:f>
        <x:v>12</x:v>
      </x:c>
      <x:c r="E65" s="134" t="n">
        <x:f>'07_Presupuesto'!G139</x:f>
        <x:v>15546.218487394959</x:v>
      </x:c>
      <x:c r="F65" s="134">
        <x:f t="shared" si="8"/>
        <x:v>186554.62184873951</x:v>
      </x:c>
      <x:c r="G65" s="135" t="n">
        <x:f t="shared" ref="G65:G71" si="15">$D$11</x:f>
        <x:v>0</x:v>
      </x:c>
      <x:c r="H65" s="135" t="n">
        <x:f t="shared" ref="H65:H71" si="16">$F$11</x:f>
        <x:v>0</x:v>
      </x:c>
      <x:c r="I65" s="134">
        <x:f t="shared" si="9"/>
        <x:v>0</x:v>
      </x:c>
      <x:c r="J65" s="134" t="n">
        <x:f t="shared" ref="J65:J71" si="17">IF($C$11=0,0,F65/$C$11*$G$11)</x:f>
        <x:v>0</x:v>
      </x:c>
      <x:c r="K65" s="134">
        <x:f t="shared" si="10"/>
        <x:v>0</x:v>
      </x:c>
      <x:c r="L65" s="134">
        <x:f t="shared" si="11"/>
        <x:v>0</x:v>
      </x:c>
    </x:row>
    <x:row r="66" ht="30" customHeight="1">
      <x:c r="A66" s="130" t="str">
        <x:f>'07_Presupuesto'!A140</x:f>
        <x:v>F.3</x:v>
      </x:c>
      <x:c r="B66" s="130" t="str">
        <x:f>'07_Presupuesto'!C140</x:f>
        <x:v>CARDENAL</x:v>
      </x:c>
      <x:c r="C66" s="130" t="str">
        <x:f>'07_Presupuesto'!D140</x:f>
        <x:v>UNI</x:v>
      </x:c>
      <x:c r="D66" s="134" t="n">
        <x:f>'07_Presupuesto'!E140</x:f>
        <x:v>9</x:v>
      </x:c>
      <x:c r="E66" s="134" t="n">
        <x:f>'07_Presupuesto'!G140</x:f>
        <x:v>5798.319327731093</x:v>
      </x:c>
      <x:c r="F66" s="134">
        <x:f t="shared" si="8"/>
        <x:v>52184.873949579836</x:v>
      </x:c>
      <x:c r="G66" s="135">
        <x:f t="shared" si="15"/>
        <x:v>0</x:v>
      </x:c>
      <x:c r="H66" s="135">
        <x:f t="shared" si="16"/>
        <x:v>0</x:v>
      </x:c>
      <x:c r="I66" s="134">
        <x:f t="shared" si="9"/>
        <x:v>0</x:v>
      </x:c>
      <x:c r="J66" s="134">
        <x:f t="shared" si="17"/>
        <x:v>0</x:v>
      </x:c>
      <x:c r="K66" s="134">
        <x:f t="shared" si="10"/>
        <x:v>0</x:v>
      </x:c>
      <x:c r="L66" s="134">
        <x:f t="shared" si="11"/>
        <x:v>0</x:v>
      </x:c>
    </x:row>
    <x:row r="67" ht="30" customHeight="1">
      <x:c r="A67" s="130" t="str">
        <x:f>'07_Presupuesto'!A141</x:f>
        <x:v>F.4</x:v>
      </x:c>
      <x:c r="B67" s="130" t="str">
        <x:f>'07_Presupuesto'!C141</x:f>
        <x:v>ADELFA</x:v>
      </x:c>
      <x:c r="C67" s="130" t="str">
        <x:f>'07_Presupuesto'!D141</x:f>
        <x:v>UNI</x:v>
      </x:c>
      <x:c r="D67" s="134" t="n">
        <x:f>'07_Presupuesto'!E141</x:f>
        <x:v>4</x:v>
      </x:c>
      <x:c r="E67" s="134" t="n">
        <x:f>'07_Presupuesto'!G141</x:f>
        <x:v>10504.20168067227</x:v>
      </x:c>
      <x:c r="F67" s="134">
        <x:f t="shared" si="8"/>
        <x:v>42016.806722689078</x:v>
      </x:c>
      <x:c r="G67" s="135">
        <x:f t="shared" si="15"/>
        <x:v>0</x:v>
      </x:c>
      <x:c r="H67" s="135">
        <x:f t="shared" si="16"/>
        <x:v>0</x:v>
      </x:c>
      <x:c r="I67" s="134">
        <x:f t="shared" si="9"/>
        <x:v>0</x:v>
      </x:c>
      <x:c r="J67" s="134">
        <x:f t="shared" si="17"/>
        <x:v>0</x:v>
      </x:c>
      <x:c r="K67" s="134">
        <x:f t="shared" si="10"/>
        <x:v>0</x:v>
      </x:c>
      <x:c r="L67" s="134">
        <x:f t="shared" si="11"/>
        <x:v>0</x:v>
      </x:c>
    </x:row>
    <x:row r="68" ht="30" customHeight="1">
      <x:c r="A68" s="130" t="str">
        <x:f>'07_Presupuesto'!A142</x:f>
        <x:v>F.5</x:v>
      </x:c>
      <x:c r="B68" s="130" t="str">
        <x:f>'07_Presupuesto'!C142</x:f>
        <x:v>VISCOTE</x:v>
      </x:c>
      <x:c r="C68" s="130" t="str">
        <x:f>'07_Presupuesto'!D142</x:f>
        <x:v>UNI</x:v>
      </x:c>
      <x:c r="D68" s="134" t="n">
        <x:f>'07_Presupuesto'!E142</x:f>
        <x:v>5</x:v>
      </x:c>
      <x:c r="E68" s="134" t="n">
        <x:f>'07_Presupuesto'!G142</x:f>
        <x:v>14705.882352941177</x:v>
      </x:c>
      <x:c r="F68" s="134">
        <x:f t="shared" si="8"/>
        <x:v>73529.411764705888</x:v>
      </x:c>
      <x:c r="G68" s="135">
        <x:f t="shared" si="15"/>
        <x:v>0</x:v>
      </x:c>
      <x:c r="H68" s="135">
        <x:f t="shared" si="16"/>
        <x:v>0</x:v>
      </x:c>
      <x:c r="I68" s="134">
        <x:f t="shared" si="9"/>
        <x:v>0</x:v>
      </x:c>
      <x:c r="J68" s="134">
        <x:f t="shared" si="17"/>
        <x:v>0</x:v>
      </x:c>
      <x:c r="K68" s="134">
        <x:f t="shared" si="10"/>
        <x:v>0</x:v>
      </x:c>
      <x:c r="L68" s="134">
        <x:f t="shared" si="11"/>
        <x:v>0</x:v>
      </x:c>
    </x:row>
    <x:row r="69" ht="30" customHeight="1">
      <x:c r="A69" s="130" t="str">
        <x:f>'07_Presupuesto'!A143</x:f>
        <x:v>F.6</x:v>
      </x:c>
      <x:c r="B69" s="130" t="str">
        <x:f>'07_Presupuesto'!C143</x:f>
        <x:v>JACARANDÁ</x:v>
      </x:c>
      <x:c r="C69" s="130" t="str">
        <x:f>'07_Presupuesto'!D143</x:f>
        <x:v>UNI</x:v>
      </x:c>
      <x:c r="D69" s="134" t="n">
        <x:f>'07_Presupuesto'!E143</x:f>
        <x:v>4</x:v>
      </x:c>
      <x:c r="E69" s="134" t="n">
        <x:f>'07_Presupuesto'!G143</x:f>
        <x:v>31932.7731092437</x:v>
      </x:c>
      <x:c r="F69" s="134">
        <x:f t="shared" si="8"/>
        <x:v>127731.0924369748</x:v>
      </x:c>
      <x:c r="G69" s="135">
        <x:f t="shared" si="15"/>
        <x:v>0</x:v>
      </x:c>
      <x:c r="H69" s="135">
        <x:f t="shared" si="16"/>
        <x:v>0</x:v>
      </x:c>
      <x:c r="I69" s="134">
        <x:f t="shared" si="9"/>
        <x:v>0</x:v>
      </x:c>
      <x:c r="J69" s="134">
        <x:f t="shared" si="17"/>
        <x:v>0</x:v>
      </x:c>
      <x:c r="K69" s="134">
        <x:f t="shared" si="10"/>
        <x:v>0</x:v>
      </x:c>
      <x:c r="L69" s="134">
        <x:f t="shared" si="11"/>
        <x:v>0</x:v>
      </x:c>
    </x:row>
    <x:row r="70" ht="30" customHeight="1">
      <x:c r="A70" s="130" t="str">
        <x:f>'07_Presupuesto'!A144</x:f>
        <x:v>G.1</x:v>
      </x:c>
      <x:c r="B70" s="130" t="str">
        <x:f>'07_Presupuesto'!C144</x:f>
        <x:v>INSTALACIÓN PLACA RECORDATORIA</x:v>
      </x:c>
      <x:c r="C70" s="130" t="str">
        <x:f>'07_Presupuesto'!D144</x:f>
        <x:v>UNI</x:v>
      </x:c>
      <x:c r="D70" s="134" t="n">
        <x:f>'07_Presupuesto'!E144</x:f>
        <x:v>1</x:v>
      </x:c>
      <x:c r="E70" s="134" t="n">
        <x:f>'07_Presupuesto'!G144</x:f>
        <x:v>243697.47899159664</x:v>
      </x:c>
      <x:c r="F70" s="134">
        <x:f t="shared" si="8"/>
        <x:v>243697.47899159664</x:v>
      </x:c>
      <x:c r="G70" s="135">
        <x:f t="shared" si="15"/>
        <x:v>0</x:v>
      </x:c>
      <x:c r="H70" s="135">
        <x:f t="shared" si="16"/>
        <x:v>0</x:v>
      </x:c>
      <x:c r="I70" s="134">
        <x:f t="shared" si="9"/>
        <x:v>0</x:v>
      </x:c>
      <x:c r="J70" s="134">
        <x:f t="shared" si="17"/>
        <x:v>0</x:v>
      </x:c>
      <x:c r="K70" s="134">
        <x:f t="shared" si="10"/>
        <x:v>0</x:v>
      </x:c>
      <x:c r="L70" s="134">
        <x:f t="shared" si="11"/>
        <x:v>0</x:v>
      </x:c>
    </x:row>
    <x:row r="71" ht="30" customHeight="1">
      <x:c r="A71" s="130" t="str">
        <x:f>'07_Presupuesto'!A145</x:f>
        <x:v>G.2</x:v>
      </x:c>
      <x:c r="B71" s="130" t="str">
        <x:f>'07_Presupuesto'!C145</x:f>
        <x:v>ASEO GENERAL</x:v>
      </x:c>
      <x:c r="C71" s="130" t="str">
        <x:f>'07_Presupuesto'!D145</x:f>
        <x:v>M2</x:v>
      </x:c>
      <x:c r="D71" s="134" t="n">
        <x:f>'07_Presupuesto'!E145</x:f>
        <x:v>444.51</x:v>
      </x:c>
      <x:c r="E71" s="134" t="n">
        <x:f>'07_Presupuesto'!G145</x:f>
        <x:v>1512.6050420168067</x:v>
      </x:c>
      <x:c r="F71" s="134">
        <x:f t="shared" si="8"/>
        <x:v>672368.06722689071</x:v>
      </x:c>
      <x:c r="G71" s="135">
        <x:f t="shared" si="15"/>
        <x:v>0</x:v>
      </x:c>
      <x:c r="H71" s="135">
        <x:f t="shared" si="16"/>
        <x:v>0</x:v>
      </x:c>
      <x:c r="I71" s="134">
        <x:f t="shared" si="9"/>
        <x:v>0</x:v>
      </x:c>
      <x:c r="J71" s="134">
        <x:f t="shared" si="17"/>
        <x:v>0</x:v>
      </x:c>
      <x:c r="K71" s="134">
        <x:f t="shared" si="10"/>
        <x:v>0</x:v>
      </x:c>
      <x:c r="L71" s="134">
        <x:f t="shared" si="11"/>
        <x:v>0</x:v>
      </x:c>
    </x:row>
  </x:sheetData>
  <x:mergeCells>
    <x:mergeCell ref="B25:P25"/>
    <x:mergeCell ref="B26:P26"/>
    <x:mergeCell ref="B27:P27"/>
    <x:mergeCell ref="B28:P28"/>
    <x:mergeCell ref="B29:P29"/>
    <x:mergeCell ref="A1:N1"/>
    <x:mergeCell ref="A2:N2"/>
    <x:mergeCell ref="A17:N17"/>
    <x:mergeCell ref="A19:P20"/>
    <x:mergeCell ref="B24:P24"/>
  </x:mergeCells>
  <x:conditionalFormatting sqref="A6:N11">
    <x:cfRule type="expression" dxfId="0" priority="1">
      <x:formula>$M6="Crítica"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42" customWidth="1"/>
    <x:col min="2" max="3" width="20" customWidth="1"/>
    <x:col min="4" max="4" width="48" customWidth="1"/>
    <x:col min="5" max="5" width="22" customWidth="1"/>
    <x:col min="6" max="6" width="70" customWidth="1"/>
  </x:cols>
  <x:sheetData>
    <x:row r="1" ht="34.04999923706055" customHeight="1">
      <x:c r="A1" s="171" t="s">
        <x:v>657</x:v>
      </x:c>
      <x:c r="B1" s="171"/>
      <x:c r="C1" s="171"/>
      <x:c r="D1" s="171"/>
      <x:c r="E1" s="171"/>
      <x:c r="F1" s="171"/>
    </x:row>
    <x:row r="4" ht="43.95000076293945" customHeight="1">
      <x:c r="A4" s="50" t="s">
        <x:v>658</x:v>
      </x:c>
      <x:c r="B4" s="50" t="s">
        <x:v>659</x:v>
      </x:c>
      <x:c r="C4" s="50" t="s">
        <x:v>59</x:v>
      </x:c>
      <x:c r="D4" s="50" t="s">
        <x:v>660</x:v>
      </x:c>
      <x:c r="E4" s="50" t="s">
        <x:v>626</x:v>
      </x:c>
      <x:c r="F4" s="50" t="s">
        <x:v>661</x:v>
      </x:c>
    </x:row>
    <x:row r="5" ht="34.04999923706055" customHeight="1">
      <x:c r="A5" s="51" t="s">
        <x:v>662</x:v>
      </x:c>
      <x:c r="B5" s="54">
        <x:v>46328</x:v>
      </x:c>
      <x:c r="C5" s="51" t="s">
        <x:v>663</x:v>
      </x:c>
      <x:c r="D5" s="51" t="s">
        <x:v>664</x:v>
      </x:c>
      <x:c r="E5" s="51" t="s">
        <x:v>665</x:v>
      </x:c>
      <x:c r="F5" s="51" t="s">
        <x:v>666</x:v>
      </x:c>
    </x:row>
    <x:row r="6" ht="34.04999923706055" customHeight="1">
      <x:c r="A6" s="52" t="s">
        <x:v>667</x:v>
      </x:c>
      <x:c r="B6" s="53">
        <x:v>150</x:v>
      </x:c>
      <x:c r="C6" s="52" t="s">
        <x:v>668</x:v>
      </x:c>
      <x:c r="D6" s="52" t="s">
        <x:v>669</x:v>
      </x:c>
      <x:c r="E6" s="52" t="s">
        <x:v>670</x:v>
      </x:c>
      <x:c r="F6" s="52" t="s">
        <x:v>671</x:v>
      </x:c>
    </x:row>
    <x:row r="7" ht="34.04999923706055" customHeight="1">
      <x:c r="A7" s="51" t="s">
        <x:v>317</x:v>
      </x:c>
      <x:c r="B7" s="62">
        <x:v>114446607</x:v>
      </x:c>
      <x:c r="C7" s="51" t="s">
        <x:v>672</x:v>
      </x:c>
      <x:c r="D7" s="51" t="s">
        <x:v>673</x:v>
      </x:c>
      <x:c r="E7" s="51" t="s">
        <x:v>670</x:v>
      </x:c>
      <x:c r="F7" s="51" t="s">
        <x:v>674</x:v>
      </x:c>
    </x:row>
    <x:row r="8" ht="34.04999923706055" customHeight="1">
      <x:c r="A8" s="52" t="s">
        <x:v>675</x:v>
      </x:c>
      <x:c r="B8" s="55">
        <x:v>0.19</x:v>
      </x:c>
      <x:c r="C8" s="52" t="s">
        <x:v>676</x:v>
      </x:c>
      <x:c r="D8" s="52" t="s">
        <x:v>677</x:v>
      </x:c>
      <x:c r="E8" s="52" t="s">
        <x:v>670</x:v>
      </x:c>
      <x:c r="F8" s="52" t="s">
        <x:v>678</x:v>
      </x:c>
    </x:row>
    <x:row r="9" ht="34.04999923706055" customHeight="1">
      <x:c r="A9" s="51" t="s">
        <x:v>679</x:v>
      </x:c>
      <x:c r="B9" s="55">
        <x:v>0.15</x:v>
      </x:c>
      <x:c r="C9" s="51" t="s">
        <x:v>680</x:v>
      </x:c>
      <x:c r="D9" s="51" t="s">
        <x:v>681</x:v>
      </x:c>
      <x:c r="E9" s="51" t="s">
        <x:v>682</x:v>
      </x:c>
      <x:c r="F9" s="51" t="s">
        <x:v>683</x:v>
      </x:c>
    </x:row>
    <x:row r="10" ht="34.04999923706055" customHeight="1">
      <x:c r="A10" s="52" t="s">
        <x:v>684</x:v>
      </x:c>
      <x:c r="B10" s="55">
        <x:v>0.1</x:v>
      </x:c>
      <x:c r="C10" s="52" t="s">
        <x:v>680</x:v>
      </x:c>
      <x:c r="D10" s="52" t="s">
        <x:v>685</x:v>
      </x:c>
      <x:c r="E10" s="52" t="s">
        <x:v>686</x:v>
      </x:c>
      <x:c r="F10" s="52" t="s">
        <x:v>687</x:v>
      </x:c>
    </x:row>
    <x:row r="11" ht="34.04999923706055" customHeight="1">
      <x:c r="A11" s="51" t="s">
        <x:v>688</x:v>
      </x:c>
      <x:c r="B11" s="55">
        <x:v>0.15</x:v>
      </x:c>
      <x:c r="C11" s="51" t="s">
        <x:v>680</x:v>
      </x:c>
      <x:c r="D11" s="51" t="s">
        <x:v>689</x:v>
      </x:c>
      <x:c r="E11" s="51" t="s">
        <x:v>682</x:v>
      </x:c>
      <x:c r="F11" s="51" t="s">
        <x:v>690</x:v>
      </x:c>
    </x:row>
    <x:row r="12" ht="34.04999923706055" customHeight="1">
      <x:c r="A12" s="52" t="s">
        <x:v>691</x:v>
      </x:c>
      <x:c r="B12" s="55">
        <x:v>0.05</x:v>
      </x:c>
      <x:c r="C12" s="52" t="s">
        <x:v>692</x:v>
      </x:c>
      <x:c r="D12" s="52" t="s">
        <x:v>693</x:v>
      </x:c>
      <x:c r="E12" s="52" t="s">
        <x:v>694</x:v>
      </x:c>
      <x:c r="F12" s="52" t="s">
        <x:v>695</x:v>
      </x:c>
    </x:row>
    <x:row r="13" ht="34.04999923706055" customHeight="1">
      <x:c r="A13" s="51" t="s">
        <x:v>696</x:v>
      </x:c>
      <x:c r="B13" s="55">
        <x:v>0</x:v>
      </x:c>
      <x:c r="C13" s="51" t="s">
        <x:v>697</x:v>
      </x:c>
      <x:c r="D13" s="51" t="s">
        <x:v>698</x:v>
      </x:c>
      <x:c r="E13" s="51" t="s">
        <x:v>699</x:v>
      </x:c>
      <x:c r="F13" s="51" t="s">
        <x:v>700</x:v>
      </x:c>
    </x:row>
    <x:row r="14" ht="34.04999923706055" customHeight="1">
      <x:c r="A14" s="52" t="s">
        <x:v>701</x:v>
      </x:c>
      <x:c r="B14" s="53">
        <x:v>30</x:v>
      </x:c>
      <x:c r="C14" s="52" t="s">
        <x:v>702</x:v>
      </x:c>
      <x:c r="D14" s="52" t="s">
        <x:v>703</x:v>
      </x:c>
      <x:c r="E14" s="52" t="s">
        <x:v>670</x:v>
      </x:c>
      <x:c r="F14" s="52" t="s">
        <x:v>704</x:v>
      </x:c>
    </x:row>
    <x:row r="15" ht="34.04999923706055" customHeight="1">
      <x:c r="A15" s="51" t="s">
        <x:v>705</x:v>
      </x:c>
      <x:c r="B15" s="53">
        <x:v>5</x:v>
      </x:c>
      <x:c r="C15" s="51" t="s">
        <x:v>702</x:v>
      </x:c>
      <x:c r="D15" s="51" t="s">
        <x:v>706</x:v>
      </x:c>
      <x:c r="E15" s="51" t="s">
        <x:v>686</x:v>
      </x:c>
      <x:c r="F15" s="51" t="s">
        <x:v>707</x:v>
      </x:c>
    </x:row>
    <x:row r="16" ht="34.04999923706055" customHeight="1">
      <x:c r="A16" s="52" t="s">
        <x:v>708</x:v>
      </x:c>
      <x:c r="B16" s="55">
        <x:v>0.1</x:v>
      </x:c>
      <x:c r="C16" s="52" t="s">
        <x:v>709</x:v>
      </x:c>
      <x:c r="D16" s="52" t="s">
        <x:v>710</x:v>
      </x:c>
      <x:c r="E16" s="52" t="s">
        <x:v>670</x:v>
      </x:c>
      <x:c r="F16" s="52" t="s">
        <x:v>711</x:v>
      </x:c>
    </x:row>
    <x:row r="17" ht="34.04999923706055" customHeight="1">
      <x:c r="A17" s="51" t="s">
        <x:v>712</x:v>
      </x:c>
      <x:c r="B17" s="53">
        <x:v>0</x:v>
      </x:c>
      <x:c r="C17" s="51" t="s">
        <x:v>713</x:v>
      </x:c>
      <x:c r="D17" s="51" t="s">
        <x:v>714</x:v>
      </x:c>
      <x:c r="E17" s="51" t="s">
        <x:v>699</x:v>
      </x:c>
      <x:c r="F17" s="51" t="s">
        <x:v>715</x:v>
      </x:c>
    </x:row>
    <x:row r="18" ht="34.04999923706055" customHeight="1">
      <x:c r="A18" s="52" t="s">
        <x:v>716</x:v>
      </x:c>
      <x:c r="B18" s="55">
        <x:v>0.5</x:v>
      </x:c>
      <x:c r="C18" s="52" t="s">
        <x:v>717</x:v>
      </x:c>
      <x:c r="D18" s="52" t="s">
        <x:v>718</x:v>
      </x:c>
      <x:c r="E18" s="52" t="s">
        <x:v>686</x:v>
      </x:c>
      <x:c r="F18" s="52" t="s">
        <x:v>719</x:v>
      </x:c>
    </x:row>
    <x:row r="19" ht="34.04999923706055" customHeight="1">
      <x:c r="A19" s="51" t="s">
        <x:v>464</x:v>
      </x:c>
      <x:c r="B19" s="55">
        <x:v>0.55000000000000004</x:v>
      </x:c>
      <x:c r="C19" s="51" t="s">
        <x:v>680</x:v>
      </x:c>
      <x:c r="D19" s="51" t="s">
        <x:v>720</x:v>
      </x:c>
      <x:c r="E19" s="51" t="s">
        <x:v>686</x:v>
      </x:c>
      <x:c r="F19" s="51" t="s">
        <x:v>721</x:v>
      </x:c>
    </x:row>
    <x:row r="20" ht="34.04999923706055" customHeight="1">
      <x:c r="A20" s="52" t="s">
        <x:v>722</x:v>
      </x:c>
      <x:c r="B20" s="55">
        <x:v>0.3</x:v>
      </x:c>
      <x:c r="C20" s="52" t="s">
        <x:v>680</x:v>
      </x:c>
      <x:c r="D20" s="52" t="s">
        <x:v>720</x:v>
      </x:c>
      <x:c r="E20" s="52" t="s">
        <x:v>686</x:v>
      </x:c>
      <x:c r="F20" s="52" t="s">
        <x:v>723</x:v>
      </x:c>
    </x:row>
    <x:row r="21" ht="34.04999923706055" customHeight="1">
      <x:c r="A21" s="51" t="s">
        <x:v>724</x:v>
      </x:c>
      <x:c r="B21" s="55">
        <x:v>0.1</x:v>
      </x:c>
      <x:c r="C21" s="51" t="s">
        <x:v>680</x:v>
      </x:c>
      <x:c r="D21" s="51" t="s">
        <x:v>720</x:v>
      </x:c>
      <x:c r="E21" s="51" t="s">
        <x:v>686</x:v>
      </x:c>
      <x:c r="F21" s="51" t="s">
        <x:v>725</x:v>
      </x:c>
    </x:row>
    <x:row r="22" ht="34.04999923706055" customHeight="1">
      <x:c r="A22" s="52" t="s">
        <x:v>726</x:v>
      </x:c>
      <x:c r="B22" s="55">
        <x:v>0.05</x:v>
      </x:c>
      <x:c r="C22" s="52" t="s">
        <x:v>680</x:v>
      </x:c>
      <x:c r="D22" s="52" t="s">
        <x:v>720</x:v>
      </x:c>
      <x:c r="E22" s="52" t="s">
        <x:v>686</x:v>
      </x:c>
      <x:c r="F22" s="52" t="s">
        <x:v>727</x:v>
      </x:c>
    </x:row>
    <x:row r="23" ht="34.04999923706055" customHeight="1">
      <x:c r="A23" s="51" t="s">
        <x:v>728</x:v>
      </x:c>
      <x:c r="B23" s="55">
        <x:v>0.5</x:v>
      </x:c>
      <x:c r="C23" s="51" t="s">
        <x:v>729</x:v>
      </x:c>
      <x:c r="D23" s="51" t="s">
        <x:v>730</x:v>
      </x:c>
      <x:c r="E23" s="51" t="s">
        <x:v>686</x:v>
      </x:c>
      <x:c r="F23" s="51" t="s">
        <x:v>731</x:v>
      </x:c>
    </x:row>
    <x:row r="24" ht="34.04999923706055" customHeight="1">
      <x:c r="A24" s="52" t="s">
        <x:v>732</x:v>
      </x:c>
      <x:c r="B24" s="54">
        <x:v>46456</x:v>
      </x:c>
      <x:c r="C24" s="52" t="s">
        <x:v>663</x:v>
      </x:c>
      <x:c r="D24" s="52" t="s">
        <x:v>733</x:v>
      </x:c>
      <x:c r="E24" s="52" t="s">
        <x:v>734</x:v>
      </x:c>
      <x:c r="F24" s="52" t="s">
        <x:v>735</x:v>
      </x:c>
    </x:row>
    <x:row r="25" ht="34.04999923706055" customHeight="1">
      <x:c r="A25" s="51" t="s">
        <x:v>736</x:v>
      </x:c>
      <x:c r="B25" s="55">
        <x:v>0.05</x:v>
      </x:c>
      <x:c r="C25" s="51" t="s">
        <x:v>737</x:v>
      </x:c>
      <x:c r="D25" s="51" t="s">
        <x:v>738</x:v>
      </x:c>
      <x:c r="E25" s="51" t="s">
        <x:v>739</x:v>
      </x:c>
      <x:c r="F25" s="51" t="s">
        <x:v>740</x:v>
      </x:c>
    </x:row>
    <x:row r="26" ht="34.04999923706055" customHeight="1">
      <x:c r="A26" s="52" t="s">
        <x:v>741</x:v>
      </x:c>
      <x:c r="B26" s="53">
        <x:v>180</x:v>
      </x:c>
      <x:c r="C26" s="52" t="s">
        <x:v>668</x:v>
      </x:c>
      <x:c r="D26" s="52" t="s">
        <x:v>742</x:v>
      </x:c>
      <x:c r="E26" s="52" t="s">
        <x:v>694</x:v>
      </x:c>
      <x:c r="F26" s="52" t="s">
        <x:v>743</x:v>
      </x:c>
    </x:row>
    <x:row r="28" ht="37.95000076293945" customHeight="1">
      <x:c r="A28" s="153" t="s">
        <x:v>744</x:v>
      </x:c>
      <x:c r="B28" s="153"/>
      <x:c r="C28" s="153"/>
      <x:c r="D28" s="153"/>
      <x:c r="E28" s="153"/>
      <x:c r="F28" s="153"/>
    </x:row>
    <x:row r="30" ht="43.95000076293945" customHeight="1">
      <x:c r="A30" s="50" t="s">
        <x:v>745</x:v>
      </x:c>
      <x:c r="B30" s="50" t="s">
        <x:v>746</x:v>
      </x:c>
      <x:c r="C30" s="50" t="s">
        <x:v>59</x:v>
      </x:c>
      <x:c r="D30" s="50" t="s">
        <x:v>747</x:v>
      </x:c>
      <x:c r="E30" s="50" t="s">
        <x:v>748</x:v>
      </x:c>
      <x:c r="F30" s="50" t="s">
        <x:v>749</x:v>
      </x:c>
    </x:row>
    <x:row r="31" ht="55.04999923706055" customHeight="1">
      <x:c r="A31" s="51" t="s">
        <x:v>750</x:v>
      </x:c>
      <x:c r="B31" s="51">
        <x:v>3290</x:v>
      </x:c>
      <x:c r="C31" s="51" t="s">
        <x:v>751</x:v>
      </x:c>
      <x:c r="D31" s="51" t="s">
        <x:v>752</x:v>
      </x:c>
      <x:c r="E31" s="51" t="s">
        <x:v>753</x:v>
      </x:c>
      <x:c r="F31" s="51" t="s">
        <x:v>754</x:v>
      </x:c>
    </x:row>
    <x:row r="32" ht="55.04999923706055" customHeight="1">
      <x:c r="A32" s="52" t="s">
        <x:v>755</x:v>
      </x:c>
      <x:c r="B32" s="52">
        <x:v>14964</x:v>
      </x:c>
      <x:c r="C32" s="52" t="s">
        <x:v>756</x:v>
      </x:c>
      <x:c r="D32" s="52" t="s">
        <x:v>757</x:v>
      </x:c>
      <x:c r="E32" s="52" t="s">
        <x:v>753</x:v>
      </x:c>
      <x:c r="F32" s="52" t="s">
        <x:v>758</x:v>
      </x:c>
    </x:row>
    <x:row r="33" ht="55.04999923706055" customHeight="1">
      <x:c r="A33" s="51" t="s">
        <x:v>759</x:v>
      </x:c>
      <x:c r="B33" s="51"/>
      <x:c r="C33" s="51" t="s">
        <x:v>756</x:v>
      </x:c>
      <x:c r="D33" s="51" t="s">
        <x:v>760</x:v>
      </x:c>
      <x:c r="E33" s="51" t="s">
        <x:v>753</x:v>
      </x:c>
      <x:c r="F33" s="51" t="s">
        <x:v>761</x:v>
      </x:c>
    </x:row>
    <x:row r="35" ht="37.95000076293945" customHeight="1">
      <x:c r="A35" s="153" t="s">
        <x:v>762</x:v>
      </x:c>
      <x:c r="B35" s="153"/>
      <x:c r="C35" s="153"/>
      <x:c r="D35" s="153"/>
      <x:c r="E35" s="153"/>
      <x:c r="F35" s="153"/>
    </x:row>
    <x:row r="37" ht="43.95000076293945" customHeight="1">
      <x:c r="A37" s="50" t="s">
        <x:v>763</x:v>
      </x:c>
      <x:c r="B37" s="50" t="s">
        <x:v>460</x:v>
      </x:c>
      <x:c r="C37" s="50" t="s">
        <x:v>764</x:v>
      </x:c>
      <x:c r="D37" s="50" t="s">
        <x:v>765</x:v>
      </x:c>
      <x:c r="E37" s="50" t="s">
        <x:v>626</x:v>
      </x:c>
      <x:c r="F37" s="50" t="s">
        <x:v>766</x:v>
      </x:c>
    </x:row>
    <x:row r="38" ht="34.04999923706055" customHeight="1">
      <x:c r="A38" s="52" t="s">
        <x:v>767</x:v>
      </x:c>
      <x:c r="B38" s="56">
        <x:v>46364</x:v>
      </x:c>
      <x:c r="C38" s="52" t="s">
        <x:v>768</x:v>
      </x:c>
      <x:c r="D38" s="52" t="s">
        <x:v>769</x:v>
      </x:c>
      <x:c r="E38" s="52" t="s">
        <x:v>770</x:v>
      </x:c>
      <x:c r="F38" s="52" t="s">
        <x:v>771</x:v>
      </x:c>
    </x:row>
    <x:row r="39" ht="34.04999923706055" customHeight="1">
      <x:c r="A39" s="51" t="s">
        <x:v>767</x:v>
      </x:c>
      <x:c r="B39" s="57">
        <x:v>46381</x:v>
      </x:c>
      <x:c r="C39" s="51" t="s">
        <x:v>768</x:v>
      </x:c>
      <x:c r="D39" s="51" t="s">
        <x:v>769</x:v>
      </x:c>
      <x:c r="E39" s="51" t="s">
        <x:v>770</x:v>
      </x:c>
      <x:c r="F39" s="51" t="s">
        <x:v>771</x:v>
      </x:c>
    </x:row>
    <x:row r="40" ht="34.04999923706055" customHeight="1">
      <x:c r="A40" s="52" t="s">
        <x:v>767</x:v>
      </x:c>
      <x:c r="B40" s="56">
        <x:v>46388</x:v>
      </x:c>
      <x:c r="C40" s="52" t="s">
        <x:v>768</x:v>
      </x:c>
      <x:c r="D40" s="52" t="s">
        <x:v>769</x:v>
      </x:c>
      <x:c r="E40" s="52" t="s">
        <x:v>770</x:v>
      </x:c>
      <x:c r="F40" s="52" t="s">
        <x:v>771</x:v>
      </x:c>
    </x:row>
    <x:row r="41" ht="34.04999923706055" customHeight="1">
      <x:c r="A41" s="51" t="s">
        <x:v>767</x:v>
      </x:c>
      <x:c r="B41" s="57">
        <x:v>46472</x:v>
      </x:c>
      <x:c r="C41" s="51" t="s">
        <x:v>768</x:v>
      </x:c>
      <x:c r="D41" s="51" t="s">
        <x:v>769</x:v>
      </x:c>
      <x:c r="E41" s="51" t="s">
        <x:v>770</x:v>
      </x:c>
      <x:c r="F41" s="51" t="s">
        <x:v>771</x:v>
      </x:c>
    </x:row>
    <x:row r="42" ht="34.04999923706055" customHeight="1">
      <x:c r="A42" s="52" t="s">
        <x:v>767</x:v>
      </x:c>
      <x:c r="B42" s="56">
        <x:v>46473</x:v>
      </x:c>
      <x:c r="C42" s="52" t="s">
        <x:v>768</x:v>
      </x:c>
      <x:c r="D42" s="52" t="s">
        <x:v>769</x:v>
      </x:c>
      <x:c r="E42" s="52" t="s">
        <x:v>770</x:v>
      </x:c>
      <x:c r="F42" s="52" t="s">
        <x:v>771</x:v>
      </x:c>
    </x:row>
    <x:row r="43" ht="34.04999923706055" customHeight="1">
      <x:c r="A43" s="51" t="s">
        <x:v>767</x:v>
      </x:c>
      <x:c r="B43" s="57">
        <x:v>46508</x:v>
      </x:c>
      <x:c r="C43" s="51" t="s">
        <x:v>768</x:v>
      </x:c>
      <x:c r="D43" s="51" t="s">
        <x:v>769</x:v>
      </x:c>
      <x:c r="E43" s="51" t="s">
        <x:v>770</x:v>
      </x:c>
      <x:c r="F43" s="51" t="s">
        <x:v>771</x:v>
      </x:c>
    </x:row>
    <x:row r="44" ht="34.04999923706055" customHeight="1">
      <x:c r="A44" s="52" t="s">
        <x:v>767</x:v>
      </x:c>
      <x:c r="B44" s="56">
        <x:v>46528</x:v>
      </x:c>
      <x:c r="C44" s="52" t="s">
        <x:v>768</x:v>
      </x:c>
      <x:c r="D44" s="52" t="s">
        <x:v>769</x:v>
      </x:c>
      <x:c r="E44" s="52" t="s">
        <x:v>770</x:v>
      </x:c>
      <x:c r="F44" s="52" t="s">
        <x:v>771</x:v>
      </x:c>
    </x:row>
    <x:row r="45" ht="34.04999923706055" customHeight="1">
      <x:c r="A45" s="51" t="s">
        <x:v>767</x:v>
      </x:c>
      <x:c r="B45" s="57">
        <x:v>46559</x:v>
      </x:c>
      <x:c r="C45" s="51" t="s">
        <x:v>768</x:v>
      </x:c>
      <x:c r="D45" s="51" t="s">
        <x:v>769</x:v>
      </x:c>
      <x:c r="E45" s="51" t="s">
        <x:v>770</x:v>
      </x:c>
      <x:c r="F45" s="51" t="s">
        <x:v>771</x:v>
      </x:c>
    </x:row>
    <x:row r="46" ht="34.04999923706055" customHeight="1">
      <x:c r="A46" s="52" t="s">
        <x:v>767</x:v>
      </x:c>
      <x:c r="B46" s="56">
        <x:v>46566</x:v>
      </x:c>
      <x:c r="C46" s="52" t="s">
        <x:v>768</x:v>
      </x:c>
      <x:c r="D46" s="52" t="s">
        <x:v>769</x:v>
      </x:c>
      <x:c r="E46" s="52" t="s">
        <x:v>770</x:v>
      </x:c>
      <x:c r="F46" s="52" t="s">
        <x:v>771</x:v>
      </x:c>
    </x:row>
    <x:row r="47" ht="34.04999923706055" customHeight="1">
      <x:c r="A47" s="51" t="s">
        <x:v>767</x:v>
      </x:c>
      <x:c r="B47" s="57">
        <x:v>46584</x:v>
      </x:c>
      <x:c r="C47" s="51" t="s">
        <x:v>768</x:v>
      </x:c>
      <x:c r="D47" s="51" t="s">
        <x:v>769</x:v>
      </x:c>
      <x:c r="E47" s="51" t="s">
        <x:v>770</x:v>
      </x:c>
      <x:c r="F47" s="51" t="s">
        <x:v>771</x:v>
      </x:c>
    </x:row>
    <x:row r="48" ht="34.04999923706055" customHeight="1">
      <x:c r="A48" s="52" t="s">
        <x:v>767</x:v>
      </x:c>
      <x:c r="B48" s="56">
        <x:v>46614</x:v>
      </x:c>
      <x:c r="C48" s="52" t="s">
        <x:v>768</x:v>
      </x:c>
      <x:c r="D48" s="52" t="s">
        <x:v>769</x:v>
      </x:c>
      <x:c r="E48" s="52" t="s">
        <x:v>770</x:v>
      </x:c>
      <x:c r="F48" s="52" t="s">
        <x:v>771</x:v>
      </x:c>
    </x:row>
    <x:row r="49" ht="34.04999923706055" customHeight="1">
      <x:c r="A49" s="51" t="s">
        <x:v>767</x:v>
      </x:c>
      <x:c r="B49" s="57">
        <x:v>46648</x:v>
      </x:c>
      <x:c r="C49" s="51" t="s">
        <x:v>768</x:v>
      </x:c>
      <x:c r="D49" s="51" t="s">
        <x:v>769</x:v>
      </x:c>
      <x:c r="E49" s="51" t="s">
        <x:v>770</x:v>
      </x:c>
      <x:c r="F49" s="51" t="s">
        <x:v>771</x:v>
      </x:c>
    </x:row>
    <x:row r="50" ht="34.04999923706055" customHeight="1">
      <x:c r="A50" s="52" t="s">
        <x:v>767</x:v>
      </x:c>
      <x:c r="B50" s="56">
        <x:v>46649</x:v>
      </x:c>
      <x:c r="C50" s="52" t="s">
        <x:v>768</x:v>
      </x:c>
      <x:c r="D50" s="52" t="s">
        <x:v>769</x:v>
      </x:c>
      <x:c r="E50" s="52" t="s">
        <x:v>770</x:v>
      </x:c>
      <x:c r="F50" s="52" t="s">
        <x:v>771</x:v>
      </x:c>
    </x:row>
    <x:row r="53" ht="28.049999237060547" customHeight="1">
      <x:c r="A53" s="169" t="s">
        <x:v>772</x:v>
      </x:c>
      <x:c r="B53" s="169"/>
      <x:c r="C53" s="169"/>
      <x:c r="D53" s="169"/>
      <x:c r="E53" s="169"/>
      <x:c r="F53" s="169"/>
    </x:row>
    <x:row r="54" ht="43.95000076293945" customHeight="1">
      <x:c r="A54" s="50" t="s">
        <x:v>773</x:v>
      </x:c>
      <x:c r="B54" s="50" t="s">
        <x:v>774</x:v>
      </x:c>
      <x:c r="C54" s="50" t="s">
        <x:v>775</x:v>
      </x:c>
      <x:c r="D54" s="50" t="s">
        <x:v>776</x:v>
      </x:c>
      <x:c r="E54" s="50" t="s">
        <x:v>626</x:v>
      </x:c>
      <x:c r="F54" s="50" t="s">
        <x:v>777</x:v>
      </x:c>
    </x:row>
    <x:row r="55" ht="49.95000076293945" customHeight="1">
      <x:c r="A55" s="51" t="s">
        <x:v>778</x:v>
      </x:c>
      <x:c r="B55" s="51" t="s">
        <x:v>778</x:v>
      </x:c>
      <x:c r="C55" s="51" t="s">
        <x:v>779</x:v>
      </x:c>
      <x:c r="D55" s="51" t="s">
        <x:v>780</x:v>
      </x:c>
      <x:c r="E55" s="51" t="s">
        <x:v>781</x:v>
      </x:c>
      <x:c r="F55" s="51"/>
    </x:row>
    <x:row r="56" ht="49.95000076293945" customHeight="1">
      <x:c r="A56" s="52" t="s">
        <x:v>782</x:v>
      </x:c>
      <x:c r="B56" s="52" t="s">
        <x:v>782</x:v>
      </x:c>
      <x:c r="C56" s="52" t="s">
        <x:v>783</x:v>
      </x:c>
      <x:c r="D56" s="52" t="s">
        <x:v>784</x:v>
      </x:c>
      <x:c r="E56" s="52" t="s">
        <x:v>785</x:v>
      </x:c>
      <x:c r="F56" s="52" t="s">
        <x:v>786</x:v>
      </x:c>
    </x:row>
    <x:row r="57" ht="49.95000076293945" customHeight="1">
      <x:c r="A57" s="51" t="s">
        <x:v>787</x:v>
      </x:c>
      <x:c r="B57" s="51" t="s">
        <x:v>787</x:v>
      </x:c>
      <x:c r="C57" s="51" t="s">
        <x:v>788</x:v>
      </x:c>
      <x:c r="D57" s="51" t="s">
        <x:v>789</x:v>
      </x:c>
      <x:c r="E57" s="51" t="s">
        <x:v>785</x:v>
      </x:c>
      <x:c r="F57" s="51" t="s">
        <x:v>790</x:v>
      </x:c>
    </x:row>
    <x:row r="58" ht="49.95000076293945" customHeight="1">
      <x:c r="A58" s="52" t="s">
        <x:v>791</x:v>
      </x:c>
      <x:c r="B58" s="52" t="s">
        <x:v>791</x:v>
      </x:c>
      <x:c r="C58" s="52" t="s">
        <x:v>792</x:v>
      </x:c>
      <x:c r="D58" s="52" t="s">
        <x:v>793</x:v>
      </x:c>
      <x:c r="E58" s="52" t="s">
        <x:v>785</x:v>
      </x:c>
      <x:c r="F58" s="52" t="s">
        <x:v>794</x:v>
      </x:c>
    </x:row>
    <x:row r="59" ht="49.95000076293945" customHeight="1">
      <x:c r="A59" s="51" t="s">
        <x:v>795</x:v>
      </x:c>
      <x:c r="B59" s="51" t="s">
        <x:v>795</x:v>
      </x:c>
      <x:c r="C59" s="51" t="s">
        <x:v>796</x:v>
      </x:c>
      <x:c r="D59" s="51" t="s">
        <x:v>797</x:v>
      </x:c>
      <x:c r="E59" s="51" t="s">
        <x:v>785</x:v>
      </x:c>
      <x:c r="F59" s="51" t="s">
        <x:v>798</x:v>
      </x:c>
    </x:row>
    <x:row r="60" ht="49.95000076293945" customHeight="1">
      <x:c r="A60" s="52" t="s">
        <x:v>799</x:v>
      </x:c>
      <x:c r="B60" s="52" t="s">
        <x:v>799</x:v>
      </x:c>
      <x:c r="C60" s="52" t="s">
        <x:v>800</x:v>
      </x:c>
      <x:c r="D60" s="52" t="s">
        <x:v>801</x:v>
      </x:c>
      <x:c r="E60" s="52" t="s">
        <x:v>785</x:v>
      </x:c>
      <x:c r="F60" s="52" t="s">
        <x:v>802</x:v>
      </x:c>
    </x:row>
    <x:row r="61" ht="49.95000076293945" customHeight="1">
      <x:c r="A61" s="51" t="s">
        <x:v>803</x:v>
      </x:c>
      <x:c r="B61" s="51" t="s">
        <x:v>804</x:v>
      </x:c>
      <x:c r="C61" s="51" t="s">
        <x:v>805</x:v>
      </x:c>
      <x:c r="D61" s="51" t="s">
        <x:v>806</x:v>
      </x:c>
      <x:c r="E61" s="51" t="s">
        <x:v>785</x:v>
      </x:c>
      <x:c r="F61" s="51" t="s">
        <x:v>807</x:v>
      </x:c>
    </x:row>
    <x:row r="62" ht="49.95000076293945" customHeight="1">
      <x:c r="A62" s="52" t="s">
        <x:v>808</x:v>
      </x:c>
      <x:c r="B62" s="52" t="s">
        <x:v>809</x:v>
      </x:c>
      <x:c r="C62" s="52" t="s">
        <x:v>810</x:v>
      </x:c>
      <x:c r="D62" s="52" t="s">
        <x:v>811</x:v>
      </x:c>
      <x:c r="E62" s="52" t="s">
        <x:v>785</x:v>
      </x:c>
      <x:c r="F62" s="52" t="s">
        <x:v>812</x:v>
      </x:c>
    </x:row>
    <x:row r="63" ht="49.95000076293945" customHeight="1">
      <x:c r="A63" s="51" t="s">
        <x:v>809</x:v>
      </x:c>
      <x:c r="B63" s="51" t="s">
        <x:v>813</x:v>
      </x:c>
      <x:c r="C63" s="51" t="s">
        <x:v>813</x:v>
      </x:c>
      <x:c r="D63" s="51" t="s">
        <x:v>814</x:v>
      </x:c>
      <x:c r="E63" s="51" t="s">
        <x:v>785</x:v>
      </x:c>
      <x:c r="F63" s="51" t="s">
        <x:v>815</x:v>
      </x:c>
    </x:row>
    <x:row r="64" ht="49.95000076293945" customHeight="1">
      <x:c r="A64" s="52" t="s">
        <x:v>813</x:v>
      </x:c>
      <x:c r="B64" s="52" t="s">
        <x:v>816</x:v>
      </x:c>
      <x:c r="C64" s="52" t="s">
        <x:v>816</x:v>
      </x:c>
      <x:c r="D64" s="52" t="s">
        <x:v>817</x:v>
      </x:c>
      <x:c r="E64" s="52" t="s">
        <x:v>818</x:v>
      </x:c>
      <x:c r="F64" s="52" t="s">
        <x:v>819</x:v>
      </x:c>
    </x:row>
    <x:row r="65" ht="49.95000076293945" customHeight="1">
      <x:c r="A65" s="51" t="s">
        <x:v>816</x:v>
      </x:c>
      <x:c r="B65" s="51" t="s">
        <x:v>820</x:v>
      </x:c>
      <x:c r="C65" s="51" t="s">
        <x:v>820</x:v>
      </x:c>
      <x:c r="D65" s="51" t="s">
        <x:v>821</x:v>
      </x:c>
      <x:c r="E65" s="51" t="s">
        <x:v>785</x:v>
      </x:c>
      <x:c r="F65" s="51" t="s">
        <x:v>822</x:v>
      </x:c>
    </x:row>
    <x:row r="66" ht="49.95000076293945" customHeight="1">
      <x:c r="A66" s="52" t="s">
        <x:v>820</x:v>
      </x:c>
      <x:c r="B66" s="52" t="s">
        <x:v>823</x:v>
      </x:c>
      <x:c r="C66" s="52" t="s">
        <x:v>823</x:v>
      </x:c>
      <x:c r="D66" s="52" t="s">
        <x:v>824</x:v>
      </x:c>
      <x:c r="E66" s="52" t="s">
        <x:v>825</x:v>
      </x:c>
      <x:c r="F66" s="52" t="s">
        <x:v>826</x:v>
      </x:c>
    </x:row>
  </x:sheetData>
  <x:mergeCells>
    <x:mergeCell ref="A1:F1"/>
    <x:mergeCell ref="A28:F28"/>
    <x:mergeCell ref="A35:F35"/>
    <x:mergeCell ref="A53:F5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9" customWidth="1"/>
    <x:col min="2" max="2" width="10" customWidth="1"/>
    <x:col min="3" max="3" width="53" customWidth="1"/>
    <x:col min="4" max="4" width="17" customWidth="1"/>
    <x:col min="5" max="5" width="14" customWidth="1"/>
    <x:col min="6" max="6" width="17" customWidth="1"/>
    <x:col min="7" max="7" width="18" customWidth="1"/>
    <x:col min="8" max="9" width="19" customWidth="1"/>
    <x:col min="10" max="11" width="20" customWidth="1"/>
    <x:col min="12" max="12" width="25" customWidth="1"/>
  </x:cols>
  <x:sheetData>
    <x:row r="1" ht="34.04999923706055" customHeight="1">
      <x:c r="A1" s="171" t="s">
        <x:v>827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</x:row>
    <x:row r="2" ht="37.95000076293945" customHeight="1">
      <x:c r="A2" s="153" t="s">
        <x:v>828</x:v>
      </x:c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</x:row>
    <x:row r="3">
      <x:c r="A3" t="s">
        <x:v>829</x:v>
      </x:c>
    </x:row>
    <x:row r="5" ht="43.95000076293945" customHeight="1">
      <x:c r="A5" s="50" t="s">
        <x:v>830</x:v>
      </x:c>
      <x:c r="B5" s="50" t="s">
        <x:v>831</x:v>
      </x:c>
      <x:c r="C5" s="50" t="s">
        <x:v>832</x:v>
      </x:c>
      <x:c r="D5" s="50" t="s">
        <x:v>59</x:v>
      </x:c>
      <x:c r="E5" s="50" t="s">
        <x:v>303</x:v>
      </x:c>
      <x:c r="F5" s="50" t="s">
        <x:v>833</x:v>
      </x:c>
      <x:c r="G5" s="50" t="s">
        <x:v>834</x:v>
      </x:c>
      <x:c r="H5" s="50" t="s">
        <x:v>431</x:v>
      </x:c>
      <x:c r="I5" s="50" t="s">
        <x:v>448</x:v>
      </x:c>
      <x:c r="J5" s="50" t="s">
        <x:v>835</x:v>
      </x:c>
      <x:c r="K5" s="50" t="s">
        <x:v>836</x:v>
      </x:c>
      <x:c r="L5" s="50" t="s">
        <x:v>837</x:v>
      </x:c>
    </x:row>
    <x:row r="6" ht="34.04999923706055" customHeight="1">
      <x:c r="A6" s="52" t="s">
        <x:v>838</x:v>
      </x:c>
      <x:c r="B6" s="52" t="s">
        <x:v>124</x:v>
      </x:c>
      <x:c r="C6" s="52" t="s">
        <x:v>839</x:v>
      </x:c>
      <x:c r="D6" s="52" t="s">
        <x:v>840</x:v>
      </x:c>
      <x:c r="E6" s="65">
        <x:v>1</x:v>
      </x:c>
      <x:c r="F6" s="62">
        <x:v>2100000</x:v>
      </x:c>
      <x:c r="G6" s="63" t="n">
        <x:f>F6/(1+'14_Parametros'!$B$8)</x:f>
        <x:v>1764705.8823529412</x:v>
      </x:c>
      <x:c r="H6" s="63" t="n">
        <x:f>E6*G6</x:f>
        <x:v>1764705.8823529412</x:v>
      </x:c>
      <x:c r="I6" s="63" t="n">
        <x:f>H6*(1+'14_Parametros'!$B$9+'14_Parametros'!$B$10)</x:f>
        <x:v>2205882.3529411764</x:v>
      </x:c>
      <x:c r="J6" s="56" t="n">
        <x:f>'05_Carta Gantt'!E9</x:f>
        <x:v>46328</x:v>
      </x:c>
      <x:c r="K6" s="56" t="n">
        <x:f>'05_Carta Gantt'!F9</x:f>
        <x:v>46333</x:v>
      </x:c>
      <x:c r="L6" s="52" t="s">
        <x:v>841</x:v>
      </x:c>
    </x:row>
    <x:row r="7" ht="34.04999923706055" customHeight="1">
      <x:c r="A7" s="51" t="s">
        <x:v>842</x:v>
      </x:c>
      <x:c r="B7" s="51" t="s">
        <x:v>124</x:v>
      </x:c>
      <x:c r="C7" s="51" t="s">
        <x:v>843</x:v>
      </x:c>
      <x:c r="D7" s="51" t="s">
        <x:v>840</x:v>
      </x:c>
      <x:c r="E7" s="66">
        <x:v>1</x:v>
      </x:c>
      <x:c r="F7" s="62">
        <x:v>1200000</x:v>
      </x:c>
      <x:c r="G7" s="64" t="n">
        <x:f>F7/(1+'14_Parametros'!$B$8)</x:f>
        <x:v>1008403.3613445378</x:v>
      </x:c>
      <x:c r="H7" s="64" t="n">
        <x:f t="shared" ref="H7:H37" si="0">E7*G7</x:f>
        <x:v>1008403.3613445378</x:v>
      </x:c>
      <x:c r="I7" s="64" t="n">
        <x:f>H7*(1+'14_Parametros'!$B$9+'14_Parametros'!$B$10)</x:f>
        <x:v>1260504.2016806724</x:v>
      </x:c>
      <x:c r="J7" s="57" t="n">
        <x:f>'05_Carta Gantt'!E9</x:f>
        <x:v>46328</x:v>
      </x:c>
      <x:c r="K7" s="57" t="n">
        <x:f>'05_Carta Gantt'!F9</x:f>
        <x:v>46333</x:v>
      </x:c>
      <x:c r="L7" s="51" t="s">
        <x:v>844</x:v>
      </x:c>
    </x:row>
    <x:row r="8" ht="34.04999923706055" customHeight="1">
      <x:c r="A8" s="52" t="s">
        <x:v>845</x:v>
      </x:c>
      <x:c r="B8" s="52" t="s">
        <x:v>124</x:v>
      </x:c>
      <x:c r="C8" s="52" t="s">
        <x:v>846</x:v>
      </x:c>
      <x:c r="D8" s="52" t="s">
        <x:v>840</x:v>
      </x:c>
      <x:c r="E8" s="65">
        <x:v>2</x:v>
      </x:c>
      <x:c r="F8" s="62">
        <x:v>850000</x:v>
      </x:c>
      <x:c r="G8" s="63" t="n">
        <x:f>F8/(1+'14_Parametros'!$B$8)</x:f>
        <x:v>714285.7142857143</x:v>
      </x:c>
      <x:c r="H8" s="63">
        <x:f t="shared" si="0"/>
        <x:v>1428571.4285714286</x:v>
      </x:c>
      <x:c r="I8" s="63" t="n">
        <x:f>H8*(1+'14_Parametros'!$B$9+'14_Parametros'!$B$10)</x:f>
        <x:v>1785714.285714286</x:v>
      </x:c>
      <x:c r="J8" s="56" t="n">
        <x:f>'05_Carta Gantt'!E9</x:f>
        <x:v>46328</x:v>
      </x:c>
      <x:c r="K8" s="56" t="n">
        <x:f>'05_Carta Gantt'!F9</x:f>
        <x:v>46333</x:v>
      </x:c>
      <x:c r="L8" s="52" t="s">
        <x:v>847</x:v>
      </x:c>
    </x:row>
    <x:row r="9" ht="34.04999923706055" customHeight="1">
      <x:c r="A9" s="51" t="s">
        <x:v>848</x:v>
      </x:c>
      <x:c r="B9" s="51" t="s">
        <x:v>124</x:v>
      </x:c>
      <x:c r="C9" s="51" t="s">
        <x:v>849</x:v>
      </x:c>
      <x:c r="D9" s="51" t="s">
        <x:v>850</x:v>
      </x:c>
      <x:c r="E9" s="66">
        <x:v>10</x:v>
      </x:c>
      <x:c r="F9" s="62">
        <x:v>85000</x:v>
      </x:c>
      <x:c r="G9" s="64" t="n">
        <x:f>F9/(1+'14_Parametros'!$B$8)</x:f>
        <x:v>71428.57142857143</x:v>
      </x:c>
      <x:c r="H9" s="64">
        <x:f t="shared" si="0"/>
        <x:v>714285.71428571432</x:v>
      </x:c>
      <x:c r="I9" s="64" t="n">
        <x:f>H9*(1+'14_Parametros'!$B$9+'14_Parametros'!$B$10)</x:f>
        <x:v>892857.142857143</x:v>
      </x:c>
      <x:c r="J9" s="57" t="n">
        <x:f>'05_Carta Gantt'!E9</x:f>
        <x:v>46328</x:v>
      </x:c>
      <x:c r="K9" s="57" t="n">
        <x:f>'05_Carta Gantt'!F9</x:f>
        <x:v>46333</x:v>
      </x:c>
      <x:c r="L9" s="51" t="s">
        <x:v>851</x:v>
      </x:c>
    </x:row>
    <x:row r="10" ht="34.04999923706055" customHeight="1">
      <x:c r="A10" s="52" t="s">
        <x:v>852</x:v>
      </x:c>
      <x:c r="B10" s="52" t="s">
        <x:v>124</x:v>
      </x:c>
      <x:c r="C10" s="52" t="s">
        <x:v>853</x:v>
      </x:c>
      <x:c r="D10" s="52" t="s">
        <x:v>854</x:v>
      </x:c>
      <x:c r="E10" s="65">
        <x:v>84</x:v>
      </x:c>
      <x:c r="F10" s="62">
        <x:v>14500</x:v>
      </x:c>
      <x:c r="G10" s="63" t="n">
        <x:f>F10/(1+'14_Parametros'!$B$8)</x:f>
        <x:v>12184.873949579833</x:v>
      </x:c>
      <x:c r="H10" s="63">
        <x:f t="shared" si="0"/>
        <x:v>1023529.4117647059</x:v>
      </x:c>
      <x:c r="I10" s="63" t="n">
        <x:f>H10*(1+'14_Parametros'!$B$9+'14_Parametros'!$B$10)</x:f>
        <x:v>1279411.7647058824</x:v>
      </x:c>
      <x:c r="J10" s="56" t="n">
        <x:f>'05_Carta Gantt'!E9</x:f>
        <x:v>46328</x:v>
      </x:c>
      <x:c r="K10" s="56" t="n">
        <x:f>'05_Carta Gantt'!F9</x:f>
        <x:v>46333</x:v>
      </x:c>
      <x:c r="L10" s="52" t="s">
        <x:v>855</x:v>
      </x:c>
    </x:row>
    <x:row r="11" ht="34.04999923706055" customHeight="1">
      <x:c r="A11" s="51" t="s">
        <x:v>856</x:v>
      </x:c>
      <x:c r="B11" s="51" t="s">
        <x:v>124</x:v>
      </x:c>
      <x:c r="C11" s="51" t="s">
        <x:v>857</x:v>
      </x:c>
      <x:c r="D11" s="51" t="s">
        <x:v>840</x:v>
      </x:c>
      <x:c r="E11" s="66">
        <x:v>1</x:v>
      </x:c>
      <x:c r="F11" s="62">
        <x:v>390000</x:v>
      </x:c>
      <x:c r="G11" s="64" t="n">
        <x:f>F11/(1+'14_Parametros'!$B$8)</x:f>
        <x:v>327731.0924369748</x:v>
      </x:c>
      <x:c r="H11" s="64">
        <x:f t="shared" si="0"/>
        <x:v>327731.09243697481</x:v>
      </x:c>
      <x:c r="I11" s="64" t="n">
        <x:f>H11*(1+'14_Parametros'!$B$9+'14_Parametros'!$B$10)</x:f>
        <x:v>409663.8655462185</x:v>
      </x:c>
      <x:c r="J11" s="57" t="n">
        <x:f>'05_Carta Gantt'!E9</x:f>
        <x:v>46328</x:v>
      </x:c>
      <x:c r="K11" s="57" t="n">
        <x:f>'05_Carta Gantt'!F9</x:f>
        <x:v>46333</x:v>
      </x:c>
      <x:c r="L11" s="51" t="s">
        <x:v>858</x:v>
      </x:c>
    </x:row>
    <x:row r="12" ht="34.04999923706055" customHeight="1">
      <x:c r="A12" s="52" t="s">
        <x:v>859</x:v>
      </x:c>
      <x:c r="B12" s="52" t="s">
        <x:v>124</x:v>
      </x:c>
      <x:c r="C12" s="52" t="s">
        <x:v>860</x:v>
      </x:c>
      <x:c r="D12" s="52" t="s">
        <x:v>850</x:v>
      </x:c>
      <x:c r="E12" s="65">
        <x:v>444.51</x:v>
      </x:c>
      <x:c r="F12" s="62">
        <x:v>2200</x:v>
      </x:c>
      <x:c r="G12" s="63" t="n">
        <x:f>F12/(1+'14_Parametros'!$B$8)</x:f>
        <x:v>1848.7394957983195</x:v>
      </x:c>
      <x:c r="H12" s="63">
        <x:f t="shared" si="0"/>
        <x:v>821783.19327731093</x:v>
      </x:c>
      <x:c r="I12" s="63" t="n">
        <x:f>H12*(1+'14_Parametros'!$B$9+'14_Parametros'!$B$10)</x:f>
        <x:v>1027228.9915966387</x:v>
      </x:c>
      <x:c r="J12" s="56" t="n">
        <x:f>'05_Carta Gantt'!E9</x:f>
        <x:v>46328</x:v>
      </x:c>
      <x:c r="K12" s="56" t="n">
        <x:f>'05_Carta Gantt'!F9</x:f>
        <x:v>46333</x:v>
      </x:c>
      <x:c r="L12" s="52" t="s">
        <x:v>861</x:v>
      </x:c>
    </x:row>
    <x:row r="13" ht="34.04999923706055" customHeight="1">
      <x:c r="A13" s="51" t="s">
        <x:v>862</x:v>
      </x:c>
      <x:c r="B13" s="51" t="s">
        <x:v>126</x:v>
      </x:c>
      <x:c r="C13" s="51" t="s">
        <x:v>863</x:v>
      </x:c>
      <x:c r="D13" s="51" t="s">
        <x:v>850</x:v>
      </x:c>
      <x:c r="E13" s="66">
        <x:v>444.51</x:v>
      </x:c>
      <x:c r="F13" s="62">
        <x:v>2100</x:v>
      </x:c>
      <x:c r="G13" s="64" t="n">
        <x:f>F13/(1+'14_Parametros'!$B$8)</x:f>
        <x:v>1764.7058823529412</x:v>
      </x:c>
      <x:c r="H13" s="64">
        <x:f t="shared" si="0"/>
        <x:v>784429.4117647059</x:v>
      </x:c>
      <x:c r="I13" s="64" t="n">
        <x:f>H13*(1+'14_Parametros'!$B$9+'14_Parametros'!$B$10)</x:f>
        <x:v>980536.7647058824</x:v>
      </x:c>
      <x:c r="J13" s="57" t="n">
        <x:f>'05_Carta Gantt'!E10</x:f>
        <x:v>46334</x:v>
      </x:c>
      <x:c r="K13" s="57" t="n">
        <x:f>'05_Carta Gantt'!F10</x:f>
        <x:v>46338</x:v>
      </x:c>
      <x:c r="L13" s="51" t="s">
        <x:v>864</x:v>
      </x:c>
    </x:row>
    <x:row r="14" ht="34.04999923706055" customHeight="1">
      <x:c r="A14" s="52" t="s">
        <x:v>865</x:v>
      </x:c>
      <x:c r="B14" s="52" t="s">
        <x:v>128</x:v>
      </x:c>
      <x:c r="C14" s="52" t="s">
        <x:v>866</x:v>
      </x:c>
      <x:c r="D14" s="52" t="s">
        <x:v>867</x:v>
      </x:c>
      <x:c r="E14" s="65">
        <x:v>15</x:v>
      </x:c>
      <x:c r="F14" s="62">
        <x:v>42000</x:v>
      </x:c>
      <x:c r="G14" s="63" t="n">
        <x:f>F14/(1+'14_Parametros'!$B$8)</x:f>
        <x:v>35294.117647058825</x:v>
      </x:c>
      <x:c r="H14" s="63">
        <x:f t="shared" si="0"/>
        <x:v>529411.76470588241</x:v>
      </x:c>
      <x:c r="I14" s="63" t="n">
        <x:f>H14*(1+'14_Parametros'!$B$9+'14_Parametros'!$B$10)</x:f>
        <x:v>661764.705882353</x:v>
      </x:c>
      <x:c r="J14" s="56" t="n">
        <x:f>'05_Carta Gantt'!E12</x:f>
        <x:v>46339</x:v>
      </x:c>
      <x:c r="K14" s="56" t="n">
        <x:f>'05_Carta Gantt'!F12</x:f>
        <x:v>46349</x:v>
      </x:c>
      <x:c r="L14" s="52" t="s">
        <x:v>868</x:v>
      </x:c>
    </x:row>
    <x:row r="15" ht="34.04999923706055" customHeight="1">
      <x:c r="A15" s="51" t="s">
        <x:v>869</x:v>
      </x:c>
      <x:c r="B15" s="51" t="s">
        <x:v>130</x:v>
      </x:c>
      <x:c r="C15" s="51" t="s">
        <x:v>870</x:v>
      </x:c>
      <x:c r="D15" s="51" t="s">
        <x:v>850</x:v>
      </x:c>
      <x:c r="E15" s="66">
        <x:v>23</x:v>
      </x:c>
      <x:c r="F15" s="62">
        <x:v>19500</x:v>
      </x:c>
      <x:c r="G15" s="64" t="n">
        <x:f>F15/(1+'14_Parametros'!$B$8)</x:f>
        <x:v>16386.55462184874</x:v>
      </x:c>
      <x:c r="H15" s="64">
        <x:f t="shared" si="0"/>
        <x:v>376890.75630252104</x:v>
      </x:c>
      <x:c r="I15" s="64" t="n">
        <x:f>H15*(1+'14_Parametros'!$B$9+'14_Parametros'!$B$10)</x:f>
        <x:v>471113.4453781513</x:v>
      </x:c>
      <x:c r="J15" s="57" t="n">
        <x:f>'05_Carta Gantt'!E14</x:f>
        <x:v>46359</x:v>
      </x:c>
      <x:c r="K15" s="57" t="n">
        <x:f>'05_Carta Gantt'!F14</x:f>
        <x:v>46363</x:v>
      </x:c>
      <x:c r="L15" s="51" t="s">
        <x:v>871</x:v>
      </x:c>
    </x:row>
    <x:row r="16" ht="34.04999923706055" customHeight="1">
      <x:c r="A16" s="52" t="s">
        <x:v>872</x:v>
      </x:c>
      <x:c r="B16" s="52" t="s">
        <x:v>131</x:v>
      </x:c>
      <x:c r="C16" s="52" t="s">
        <x:v>873</x:v>
      </x:c>
      <x:c r="D16" s="52" t="s">
        <x:v>867</x:v>
      </x:c>
      <x:c r="E16" s="65">
        <x:v>14</x:v>
      </x:c>
      <x:c r="F16" s="62">
        <x:v>225000</x:v>
      </x:c>
      <x:c r="G16" s="63" t="n">
        <x:f>F16/(1+'14_Parametros'!$B$8)</x:f>
        <x:v>189075.63025210085</x:v>
      </x:c>
      <x:c r="H16" s="63">
        <x:f t="shared" si="0"/>
        <x:v>2647058.823529412</x:v>
      </x:c>
      <x:c r="I16" s="63" t="n">
        <x:f>H16*(1+'14_Parametros'!$B$9+'14_Parametros'!$B$10)</x:f>
        <x:v>3308823.529411765</x:v>
      </x:c>
      <x:c r="J16" s="56" t="n">
        <x:f>'05_Carta Gantt'!E15</x:f>
        <x:v>46364</x:v>
      </x:c>
      <x:c r="K16" s="56" t="n">
        <x:f>'05_Carta Gantt'!F15</x:f>
        <x:v>46376</x:v>
      </x:c>
      <x:c r="L16" s="52" t="s">
        <x:v>874</x:v>
      </x:c>
    </x:row>
    <x:row r="17" ht="34.04999923706055" customHeight="1">
      <x:c r="A17" s="51" t="s">
        <x:v>875</x:v>
      </x:c>
      <x:c r="B17" s="51" t="s">
        <x:v>129</x:v>
      </x:c>
      <x:c r="C17" s="51" t="s">
        <x:v>876</x:v>
      </x:c>
      <x:c r="D17" s="51" t="s">
        <x:v>850</x:v>
      </x:c>
      <x:c r="E17" s="66">
        <x:v>143</x:v>
      </x:c>
      <x:c r="F17" s="62">
        <x:v>3200</x:v>
      </x:c>
      <x:c r="G17" s="64" t="n">
        <x:f>F17/(1+'14_Parametros'!$B$8)</x:f>
        <x:v>2689.075630252101</x:v>
      </x:c>
      <x:c r="H17" s="64">
        <x:f t="shared" si="0"/>
        <x:v>384537.81512605044</x:v>
      </x:c>
      <x:c r="I17" s="64" t="n">
        <x:f>H17*(1+'14_Parametros'!$B$9+'14_Parametros'!$B$10)</x:f>
        <x:v>480672.26890756306</x:v>
      </x:c>
      <x:c r="J17" s="57" t="n">
        <x:f>'05_Carta Gantt'!E13</x:f>
        <x:v>46350</x:v>
      </x:c>
      <x:c r="K17" s="57" t="n">
        <x:f>'05_Carta Gantt'!F13</x:f>
        <x:v>46358</x:v>
      </x:c>
      <x:c r="L17" s="51" t="s">
        <x:v>877</x:v>
      </x:c>
    </x:row>
    <x:row r="18" ht="34.04999923706055" customHeight="1">
      <x:c r="A18" s="52" t="s">
        <x:v>878</x:v>
      </x:c>
      <x:c r="B18" s="52" t="s">
        <x:v>129</x:v>
      </x:c>
      <x:c r="C18" s="52" t="s">
        <x:v>879</x:v>
      </x:c>
      <x:c r="D18" s="52" t="s">
        <x:v>867</x:v>
      </x:c>
      <x:c r="E18" s="65">
        <x:v>11.44</x:v>
      </x:c>
      <x:c r="F18" s="62">
        <x:v>42000</x:v>
      </x:c>
      <x:c r="G18" s="63" t="n">
        <x:f>F18/(1+'14_Parametros'!$B$8)</x:f>
        <x:v>35294.117647058825</x:v>
      </x:c>
      <x:c r="H18" s="63">
        <x:f t="shared" si="0"/>
        <x:v>403764.70588235295</x:v>
      </x:c>
      <x:c r="I18" s="63" t="n">
        <x:f>H18*(1+'14_Parametros'!$B$9+'14_Parametros'!$B$10)</x:f>
        <x:v>504705.8823529412</x:v>
      </x:c>
      <x:c r="J18" s="56" t="n">
        <x:f>'05_Carta Gantt'!E13</x:f>
        <x:v>46350</x:v>
      </x:c>
      <x:c r="K18" s="56" t="n">
        <x:f>'05_Carta Gantt'!F13</x:f>
        <x:v>46358</x:v>
      </x:c>
      <x:c r="L18" s="52" t="s">
        <x:v>880</x:v>
      </x:c>
    </x:row>
    <x:row r="19" ht="34.04999923706055" customHeight="1">
      <x:c r="A19" s="51" t="s">
        <x:v>881</x:v>
      </x:c>
      <x:c r="B19" s="51" t="s">
        <x:v>132</x:v>
      </x:c>
      <x:c r="C19" s="51" t="s">
        <x:v>882</x:v>
      </x:c>
      <x:c r="D19" s="51" t="s">
        <x:v>850</x:v>
      </x:c>
      <x:c r="E19" s="66">
        <x:v>143</x:v>
      </x:c>
      <x:c r="F19" s="62">
        <x:v>1600</x:v>
      </x:c>
      <x:c r="G19" s="64" t="n">
        <x:f>F19/(1+'14_Parametros'!$B$8)</x:f>
        <x:v>1344.5378151260504</x:v>
      </x:c>
      <x:c r="H19" s="64">
        <x:f t="shared" si="0"/>
        <x:v>192268.90756302522</x:v>
      </x:c>
      <x:c r="I19" s="64" t="n">
        <x:f>H19*(1+'14_Parametros'!$B$9+'14_Parametros'!$B$10)</x:f>
        <x:v>240336.13445378153</x:v>
      </x:c>
      <x:c r="J19" s="57" t="n">
        <x:f>'05_Carta Gantt'!E16</x:f>
        <x:v>46377</x:v>
      </x:c>
      <x:c r="K19" s="57" t="n">
        <x:f>'05_Carta Gantt'!F16</x:f>
        <x:v>46388</x:v>
      </x:c>
      <x:c r="L19" s="51" t="s">
        <x:v>883</x:v>
      </x:c>
    </x:row>
    <x:row r="20" ht="34.04999923706055" customHeight="1">
      <x:c r="A20" s="52" t="s">
        <x:v>884</x:v>
      </x:c>
      <x:c r="B20" s="52" t="s">
        <x:v>132</x:v>
      </x:c>
      <x:c r="C20" s="52" t="s">
        <x:v>885</x:v>
      </x:c>
      <x:c r="D20" s="52" t="s">
        <x:v>867</x:v>
      </x:c>
      <x:c r="E20" s="65">
        <x:v>11.44</x:v>
      </x:c>
      <x:c r="F20" s="62">
        <x:v>45000</x:v>
      </x:c>
      <x:c r="G20" s="63" t="n">
        <x:f>F20/(1+'14_Parametros'!$B$8)</x:f>
        <x:v>37815.12605042017</x:v>
      </x:c>
      <x:c r="H20" s="63">
        <x:f t="shared" si="0"/>
        <x:v>432605.04201680672</x:v>
      </x:c>
      <x:c r="I20" s="63" t="n">
        <x:f>H20*(1+'14_Parametros'!$B$9+'14_Parametros'!$B$10)</x:f>
        <x:v>540756.3025210084</x:v>
      </x:c>
      <x:c r="J20" s="56" t="n">
        <x:f>'05_Carta Gantt'!E16</x:f>
        <x:v>46377</x:v>
      </x:c>
      <x:c r="K20" s="56" t="n">
        <x:f>'05_Carta Gantt'!F16</x:f>
        <x:v>46388</x:v>
      </x:c>
      <x:c r="L20" s="52" t="s">
        <x:v>886</x:v>
      </x:c>
    </x:row>
    <x:row r="21" ht="34.04999923706055" customHeight="1">
      <x:c r="A21" s="51" t="s">
        <x:v>887</x:v>
      </x:c>
      <x:c r="B21" s="51" t="s">
        <x:v>132</x:v>
      </x:c>
      <x:c r="C21" s="51" t="s">
        <x:v>888</x:v>
      </x:c>
      <x:c r="D21" s="51" t="s">
        <x:v>850</x:v>
      </x:c>
      <x:c r="E21" s="66">
        <x:v>143</x:v>
      </x:c>
      <x:c r="F21" s="62">
        <x:v>5400</x:v>
      </x:c>
      <x:c r="G21" s="64" t="n">
        <x:f>F21/(1+'14_Parametros'!$B$8)</x:f>
        <x:v>4537.81512605042</x:v>
      </x:c>
      <x:c r="H21" s="64">
        <x:f t="shared" si="0"/>
        <x:v>648907.56302521005</x:v>
      </x:c>
      <x:c r="I21" s="64" t="n">
        <x:f>H21*(1+'14_Parametros'!$B$9+'14_Parametros'!$B$10)</x:f>
        <x:v>811134.4537815126</x:v>
      </x:c>
      <x:c r="J21" s="57" t="n">
        <x:f>'05_Carta Gantt'!E16</x:f>
        <x:v>46377</x:v>
      </x:c>
      <x:c r="K21" s="57" t="n">
        <x:f>'05_Carta Gantt'!F16</x:f>
        <x:v>46388</x:v>
      </x:c>
      <x:c r="L21" s="51" t="s">
        <x:v>889</x:v>
      </x:c>
    </x:row>
    <x:row r="22" ht="34.04999923706055" customHeight="1">
      <x:c r="A22" s="52" t="s">
        <x:v>890</x:v>
      </x:c>
      <x:c r="B22" s="52" t="s">
        <x:v>132</x:v>
      </x:c>
      <x:c r="C22" s="52" t="s">
        <x:v>891</x:v>
      </x:c>
      <x:c r="D22" s="52" t="s">
        <x:v>850</x:v>
      </x:c>
      <x:c r="E22" s="65">
        <x:v>143</x:v>
      </x:c>
      <x:c r="F22" s="62">
        <x:v>15800</x:v>
      </x:c>
      <x:c r="G22" s="63" t="n">
        <x:f>F22/(1+'14_Parametros'!$B$8)</x:f>
        <x:v>13277.310924369749</x:v>
      </x:c>
      <x:c r="H22" s="63">
        <x:f t="shared" si="0"/>
        <x:v>1898655.4621848741</x:v>
      </x:c>
      <x:c r="I22" s="63" t="n">
        <x:f>H22*(1+'14_Parametros'!$B$9+'14_Parametros'!$B$10)</x:f>
        <x:v>2373319.3277310925</x:v>
      </x:c>
      <x:c r="J22" s="56" t="n">
        <x:f>'05_Carta Gantt'!E16</x:f>
        <x:v>46377</x:v>
      </x:c>
      <x:c r="K22" s="56" t="n">
        <x:f>'05_Carta Gantt'!F16</x:f>
        <x:v>46388</x:v>
      </x:c>
      <x:c r="L22" s="52" t="s">
        <x:v>892</x:v>
      </x:c>
    </x:row>
    <x:row r="23" ht="34.04999923706055" customHeight="1">
      <x:c r="A23" s="51" t="s">
        <x:v>893</x:v>
      </x:c>
      <x:c r="B23" s="51" t="s">
        <x:v>129</x:v>
      </x:c>
      <x:c r="C23" s="51" t="s">
        <x:v>894</x:v>
      </x:c>
      <x:c r="D23" s="51" t="s">
        <x:v>867</x:v>
      </x:c>
      <x:c r="E23" s="66">
        <x:v>18.649999999999999</x:v>
      </x:c>
      <x:c r="F23" s="62">
        <x:v>44000</x:v>
      </x:c>
      <x:c r="G23" s="64" t="n">
        <x:f>F23/(1+'14_Parametros'!$B$8)</x:f>
        <x:v>36974.78991596639</x:v>
      </x:c>
      <x:c r="H23" s="64">
        <x:f t="shared" si="0"/>
        <x:v>689579.83193277312</x:v>
      </x:c>
      <x:c r="I23" s="64" t="n">
        <x:f>H23*(1+'14_Parametros'!$B$9+'14_Parametros'!$B$10)</x:f>
        <x:v>861974.7899159663</x:v>
      </x:c>
      <x:c r="J23" s="57" t="n">
        <x:f>'05_Carta Gantt'!E13</x:f>
        <x:v>46350</x:v>
      </x:c>
      <x:c r="K23" s="57" t="n">
        <x:f>'05_Carta Gantt'!F13</x:f>
        <x:v>46358</x:v>
      </x:c>
      <x:c r="L23" s="51" t="s">
        <x:v>895</x:v>
      </x:c>
    </x:row>
    <x:row r="24" ht="34.04999923706055" customHeight="1">
      <x:c r="A24" s="52" t="s">
        <x:v>896</x:v>
      </x:c>
      <x:c r="B24" s="52" t="s">
        <x:v>129</x:v>
      </x:c>
      <x:c r="C24" s="52" t="s">
        <x:v>897</x:v>
      </x:c>
      <x:c r="D24" s="52" t="s">
        <x:v>867</x:v>
      </x:c>
      <x:c r="E24" s="65">
        <x:v>9.3239999999999998</x:v>
      </x:c>
      <x:c r="F24" s="62">
        <x:v>46000</x:v>
      </x:c>
      <x:c r="G24" s="63" t="n">
        <x:f>F24/(1+'14_Parametros'!$B$8)</x:f>
        <x:v>38655.46218487395</x:v>
      </x:c>
      <x:c r="H24" s="63">
        <x:f t="shared" si="0"/>
        <x:v>360423.5294117647</x:v>
      </x:c>
      <x:c r="I24" s="63" t="n">
        <x:f>H24*(1+'14_Parametros'!$B$9+'14_Parametros'!$B$10)</x:f>
        <x:v>450529.4117647059</x:v>
      </x:c>
      <x:c r="J24" s="56" t="n">
        <x:f>'05_Carta Gantt'!E13</x:f>
        <x:v>46350</x:v>
      </x:c>
      <x:c r="K24" s="56" t="n">
        <x:f>'05_Carta Gantt'!F13</x:f>
        <x:v>46358</x:v>
      </x:c>
      <x:c r="L24" s="52" t="s">
        <x:v>898</x:v>
      </x:c>
    </x:row>
    <x:row r="25" ht="34.04999923706055" customHeight="1">
      <x:c r="A25" s="51" t="s">
        <x:v>899</x:v>
      </x:c>
      <x:c r="B25" s="51" t="s">
        <x:v>132</x:v>
      </x:c>
      <x:c r="C25" s="51" t="s">
        <x:v>900</x:v>
      </x:c>
      <x:c r="D25" s="51" t="s">
        <x:v>850</x:v>
      </x:c>
      <x:c r="E25" s="66">
        <x:v>93.24</x:v>
      </x:c>
      <x:c r="F25" s="62">
        <x:v>1800</x:v>
      </x:c>
      <x:c r="G25" s="64" t="n">
        <x:f>F25/(1+'14_Parametros'!$B$8)</x:f>
        <x:v>1512.6050420168067</x:v>
      </x:c>
      <x:c r="H25" s="64">
        <x:f t="shared" si="0"/>
        <x:v>141035.29411764705</x:v>
      </x:c>
      <x:c r="I25" s="64" t="n">
        <x:f>H25*(1+'14_Parametros'!$B$9+'14_Parametros'!$B$10)</x:f>
        <x:v>176294.1176470588</x:v>
      </x:c>
      <x:c r="J25" s="57" t="n">
        <x:f>'05_Carta Gantt'!E16</x:f>
        <x:v>46377</x:v>
      </x:c>
      <x:c r="K25" s="57" t="n">
        <x:f>'05_Carta Gantt'!F16</x:f>
        <x:v>46388</x:v>
      </x:c>
      <x:c r="L25" s="51" t="s">
        <x:v>901</x:v>
      </x:c>
    </x:row>
    <x:row r="26" ht="34.04999923706055" customHeight="1">
      <x:c r="A26" s="52" t="s">
        <x:v>902</x:v>
      </x:c>
      <x:c r="B26" s="52" t="s">
        <x:v>132</x:v>
      </x:c>
      <x:c r="C26" s="52" t="s">
        <x:v>903</x:v>
      </x:c>
      <x:c r="D26" s="52" t="s">
        <x:v>850</x:v>
      </x:c>
      <x:c r="E26" s="65">
        <x:v>93.24</x:v>
      </x:c>
      <x:c r="F26" s="62">
        <x:v>19800</x:v>
      </x:c>
      <x:c r="G26" s="63" t="n">
        <x:f>F26/(1+'14_Parametros'!$B$8)</x:f>
        <x:v>16638.655462184874</x:v>
      </x:c>
      <x:c r="H26" s="63">
        <x:f t="shared" si="0"/>
        <x:v>1551388.2352941176</x:v>
      </x:c>
      <x:c r="I26" s="63" t="n">
        <x:f>H26*(1+'14_Parametros'!$B$9+'14_Parametros'!$B$10)</x:f>
        <x:v>1939235.294117647</x:v>
      </x:c>
      <x:c r="J26" s="56" t="n">
        <x:f>'05_Carta Gantt'!E16</x:f>
        <x:v>46377</x:v>
      </x:c>
      <x:c r="K26" s="56" t="n">
        <x:f>'05_Carta Gantt'!F16</x:f>
        <x:v>46388</x:v>
      </x:c>
      <x:c r="L26" s="52" t="s">
        <x:v>904</x:v>
      </x:c>
    </x:row>
    <x:row r="27" ht="34.04999923706055" customHeight="1">
      <x:c r="A27" s="51" t="s">
        <x:v>905</x:v>
      </x:c>
      <x:c r="B27" s="51" t="s">
        <x:v>135</x:v>
      </x:c>
      <x:c r="C27" s="51" t="s">
        <x:v>906</x:v>
      </x:c>
      <x:c r="D27" s="51" t="s">
        <x:v>850</x:v>
      </x:c>
      <x:c r="E27" s="66">
        <x:v>236</x:v>
      </x:c>
      <x:c r="F27" s="62">
        <x:v>25800</x:v>
      </x:c>
      <x:c r="G27" s="64" t="n">
        <x:f>F27/(1+'14_Parametros'!$B$8)</x:f>
        <x:v>21680.672268907565</x:v>
      </x:c>
      <x:c r="H27" s="64">
        <x:f t="shared" si="0"/>
        <x:v>5116638.6554621849</x:v>
      </x:c>
      <x:c r="I27" s="64" t="n">
        <x:f>H27*(1+'14_Parametros'!$B$9+'14_Parametros'!$B$10)</x:f>
        <x:v>6395798.319327731</x:v>
      </x:c>
      <x:c r="J27" s="57" t="n">
        <x:f>'05_Carta Gantt'!E19</x:f>
        <x:v>46377</x:v>
      </x:c>
      <x:c r="K27" s="57" t="n">
        <x:f>'05_Carta Gantt'!F19</x:f>
        <x:v>46394</x:v>
      </x:c>
      <x:c r="L27" s="51" t="s">
        <x:v>907</x:v>
      </x:c>
    </x:row>
    <x:row r="28" ht="34.04999923706055" customHeight="1">
      <x:c r="A28" s="52" t="s">
        <x:v>908</x:v>
      </x:c>
      <x:c r="B28" s="52" t="s">
        <x:v>135</x:v>
      </x:c>
      <x:c r="C28" s="52" t="s">
        <x:v>909</x:v>
      </x:c>
      <x:c r="D28" s="52" t="s">
        <x:v>850</x:v>
      </x:c>
      <x:c r="E28" s="65">
        <x:v>153</x:v>
      </x:c>
      <x:c r="F28" s="62">
        <x:v>13200</x:v>
      </x:c>
      <x:c r="G28" s="63" t="n">
        <x:f>F28/(1+'14_Parametros'!$B$8)</x:f>
        <x:v>11092.436974789916</x:v>
      </x:c>
      <x:c r="H28" s="63">
        <x:f t="shared" si="0"/>
        <x:v>1697142.8571428573</x:v>
      </x:c>
      <x:c r="I28" s="63" t="n">
        <x:f>H28*(1+'14_Parametros'!$B$9+'14_Parametros'!$B$10)</x:f>
        <x:v>2121428.571428572</x:v>
      </x:c>
      <x:c r="J28" s="56" t="n">
        <x:f>'05_Carta Gantt'!E19</x:f>
        <x:v>46377</x:v>
      </x:c>
      <x:c r="K28" s="56" t="n">
        <x:f>'05_Carta Gantt'!F19</x:f>
        <x:v>46394</x:v>
      </x:c>
      <x:c r="L28" s="52" t="s">
        <x:v>910</x:v>
      </x:c>
    </x:row>
    <x:row r="29" ht="34.04999923706055" customHeight="1">
      <x:c r="A29" s="51" t="s">
        <x:v>911</x:v>
      </x:c>
      <x:c r="B29" s="51" t="s">
        <x:v>135</x:v>
      </x:c>
      <x:c r="C29" s="51" t="s">
        <x:v>912</x:v>
      </x:c>
      <x:c r="D29" s="51" t="s">
        <x:v>850</x:v>
      </x:c>
      <x:c r="E29" s="66">
        <x:v>153</x:v>
      </x:c>
      <x:c r="F29" s="62">
        <x:v>23000</x:v>
      </x:c>
      <x:c r="G29" s="64" t="n">
        <x:f>F29/(1+'14_Parametros'!$B$8)</x:f>
        <x:v>19327.731092436974</x:v>
      </x:c>
      <x:c r="H29" s="64">
        <x:f t="shared" si="0"/>
        <x:v>2957142.8571428568</x:v>
      </x:c>
      <x:c r="I29" s="64" t="n">
        <x:f>H29*(1+'14_Parametros'!$B$9+'14_Parametros'!$B$10)</x:f>
        <x:v>3696428.571428571</x:v>
      </x:c>
      <x:c r="J29" s="57" t="n">
        <x:f>'05_Carta Gantt'!E19</x:f>
        <x:v>46377</x:v>
      </x:c>
      <x:c r="K29" s="57" t="n">
        <x:f>'05_Carta Gantt'!F19</x:f>
        <x:v>46394</x:v>
      </x:c>
      <x:c r="L29" s="51" t="s">
        <x:v>913</x:v>
      </x:c>
    </x:row>
    <x:row r="30" ht="34.04999923706055" customHeight="1">
      <x:c r="A30" s="52" t="s">
        <x:v>914</x:v>
      </x:c>
      <x:c r="B30" s="52" t="s">
        <x:v>135</x:v>
      </x:c>
      <x:c r="C30" s="52" t="s">
        <x:v>915</x:v>
      </x:c>
      <x:c r="D30" s="52" t="s">
        <x:v>850</x:v>
      </x:c>
      <x:c r="E30" s="65">
        <x:v>180</x:v>
      </x:c>
      <x:c r="F30" s="62">
        <x:v>12800</x:v>
      </x:c>
      <x:c r="G30" s="63" t="n">
        <x:f>F30/(1+'14_Parametros'!$B$8)</x:f>
        <x:v>10756.302521008403</x:v>
      </x:c>
      <x:c r="H30" s="63">
        <x:f t="shared" si="0"/>
        <x:v>1936134.4537815126</x:v>
      </x:c>
      <x:c r="I30" s="63" t="n">
        <x:f>H30*(1+'14_Parametros'!$B$9+'14_Parametros'!$B$10)</x:f>
        <x:v>2420168.0672268905</x:v>
      </x:c>
      <x:c r="J30" s="56" t="n">
        <x:f>'05_Carta Gantt'!E19</x:f>
        <x:v>46377</x:v>
      </x:c>
      <x:c r="K30" s="56" t="n">
        <x:f>'05_Carta Gantt'!F19</x:f>
        <x:v>46394</x:v>
      </x:c>
      <x:c r="L30" s="52" t="s">
        <x:v>916</x:v>
      </x:c>
    </x:row>
    <x:row r="31" ht="34.04999923706055" customHeight="1">
      <x:c r="A31" s="51" t="s">
        <x:v>917</x:v>
      </x:c>
      <x:c r="B31" s="51" t="s">
        <x:v>135</x:v>
      </x:c>
      <x:c r="C31" s="51" t="s">
        <x:v>918</x:v>
      </x:c>
      <x:c r="D31" s="51" t="s">
        <x:v>850</x:v>
      </x:c>
      <x:c r="E31" s="66">
        <x:v>65</x:v>
      </x:c>
      <x:c r="F31" s="62">
        <x:v>17800</x:v>
      </x:c>
      <x:c r="G31" s="64" t="n">
        <x:f>F31/(1+'14_Parametros'!$B$8)</x:f>
        <x:v>14957.983193277312</x:v>
      </x:c>
      <x:c r="H31" s="64">
        <x:f t="shared" si="0"/>
        <x:v>972268.90756302525</x:v>
      </x:c>
      <x:c r="I31" s="64" t="n">
        <x:f>H31*(1+'14_Parametros'!$B$9+'14_Parametros'!$B$10)</x:f>
        <x:v>1215336.1344537816</x:v>
      </x:c>
      <x:c r="J31" s="57" t="n">
        <x:f>'05_Carta Gantt'!E19</x:f>
        <x:v>46377</x:v>
      </x:c>
      <x:c r="K31" s="57" t="n">
        <x:f>'05_Carta Gantt'!F19</x:f>
        <x:v>46394</x:v>
      </x:c>
      <x:c r="L31" s="51" t="s">
        <x:v>919</x:v>
      </x:c>
    </x:row>
    <x:row r="32" ht="34.04999923706055" customHeight="1">
      <x:c r="A32" s="52" t="s">
        <x:v>920</x:v>
      </x:c>
      <x:c r="B32" s="52" t="s">
        <x:v>133</x:v>
      </x:c>
      <x:c r="C32" s="52" t="s">
        <x:v>921</x:v>
      </x:c>
      <x:c r="D32" s="52" t="s">
        <x:v>850</x:v>
      </x:c>
      <x:c r="E32" s="65">
        <x:v>78.61</x:v>
      </x:c>
      <x:c r="F32" s="62">
        <x:v>34000</x:v>
      </x:c>
      <x:c r="G32" s="63" t="n">
        <x:f>F32/(1+'14_Parametros'!$B$8)</x:f>
        <x:v>28571.428571428572</x:v>
      </x:c>
      <x:c r="H32" s="63">
        <x:f t="shared" si="0"/>
        <x:v>2246000</x:v>
      </x:c>
      <x:c r="I32" s="63" t="n">
        <x:f>H32*(1+'14_Parametros'!$B$9+'14_Parametros'!$B$10)</x:f>
        <x:v>2807500</x:v>
      </x:c>
      <x:c r="J32" s="56" t="n">
        <x:f>'05_Carta Gantt'!E17</x:f>
        <x:v>46377</x:v>
      </x:c>
      <x:c r="K32" s="56" t="n">
        <x:f>'05_Carta Gantt'!F17</x:f>
        <x:v>46396</x:v>
      </x:c>
      <x:c r="L32" s="52" t="s">
        <x:v>922</x:v>
      </x:c>
    </x:row>
    <x:row r="33" ht="34.04999923706055" customHeight="1">
      <x:c r="A33" s="51" t="s">
        <x:v>923</x:v>
      </x:c>
      <x:c r="B33" s="51" t="s">
        <x:v>134</x:v>
      </x:c>
      <x:c r="C33" s="51" t="s">
        <x:v>924</x:v>
      </x:c>
      <x:c r="D33" s="51" t="s">
        <x:v>850</x:v>
      </x:c>
      <x:c r="E33" s="66">
        <x:v>78.61</x:v>
      </x:c>
      <x:c r="F33" s="62">
        <x:v>2300</x:v>
      </x:c>
      <x:c r="G33" s="64" t="n">
        <x:f>F33/(1+'14_Parametros'!$B$8)</x:f>
        <x:v>1932.7731092436975</x:v>
      </x:c>
      <x:c r="H33" s="64">
        <x:f t="shared" si="0"/>
        <x:v>151935.29411764705</x:v>
      </x:c>
      <x:c r="I33" s="64" t="n">
        <x:f>H33*(1+'14_Parametros'!$B$9+'14_Parametros'!$B$10)</x:f>
        <x:v>189919.1176470588</x:v>
      </x:c>
      <x:c r="J33" s="57" t="n">
        <x:f>'05_Carta Gantt'!E18</x:f>
        <x:v>46397</x:v>
      </x:c>
      <x:c r="K33" s="57" t="n">
        <x:f>'05_Carta Gantt'!F18</x:f>
        <x:v>46408</x:v>
      </x:c>
      <x:c r="L33" s="51" t="s">
        <x:v>925</x:v>
      </x:c>
    </x:row>
    <x:row r="34" ht="34.04999923706055" customHeight="1">
      <x:c r="A34" s="52" t="s">
        <x:v>926</x:v>
      </x:c>
      <x:c r="B34" s="52" t="s">
        <x:v>134</x:v>
      </x:c>
      <x:c r="C34" s="52" t="s">
        <x:v>927</x:v>
      </x:c>
      <x:c r="D34" s="52" t="s">
        <x:v>850</x:v>
      </x:c>
      <x:c r="E34" s="65">
        <x:v>78.61</x:v>
      </x:c>
      <x:c r="F34" s="62">
        <x:v>13200</x:v>
      </x:c>
      <x:c r="G34" s="63" t="n">
        <x:f>F34/(1+'14_Parametros'!$B$8)</x:f>
        <x:v>11092.436974789916</x:v>
      </x:c>
      <x:c r="H34" s="63">
        <x:f t="shared" si="0"/>
        <x:v>871976.4705882353</x:v>
      </x:c>
      <x:c r="I34" s="63" t="n">
        <x:f>H34*(1+'14_Parametros'!$B$9+'14_Parametros'!$B$10)</x:f>
        <x:v>1089970.5882352942</x:v>
      </x:c>
      <x:c r="J34" s="56" t="n">
        <x:f>'05_Carta Gantt'!E18</x:f>
        <x:v>46397</x:v>
      </x:c>
      <x:c r="K34" s="56" t="n">
        <x:f>'05_Carta Gantt'!F18</x:f>
        <x:v>46408</x:v>
      </x:c>
      <x:c r="L34" s="52" t="s">
        <x:v>928</x:v>
      </x:c>
    </x:row>
    <x:row r="35" ht="34.04999923706055" customHeight="1">
      <x:c r="A35" s="51" t="s">
        <x:v>929</x:v>
      </x:c>
      <x:c r="B35" s="51" t="s">
        <x:v>134</x:v>
      </x:c>
      <x:c r="C35" s="51" t="s">
        <x:v>930</x:v>
      </x:c>
      <x:c r="D35" s="51" t="s">
        <x:v>850</x:v>
      </x:c>
      <x:c r="E35" s="66">
        <x:v>78.61</x:v>
      </x:c>
      <x:c r="F35" s="62">
        <x:v>14800</x:v>
      </x:c>
      <x:c r="G35" s="64" t="n">
        <x:f>F35/(1+'14_Parametros'!$B$8)</x:f>
        <x:v>12436.974789915967</x:v>
      </x:c>
      <x:c r="H35" s="64">
        <x:f t="shared" si="0"/>
        <x:v>977670.5882352941</x:v>
      </x:c>
      <x:c r="I35" s="64" t="n">
        <x:f>H35*(1+'14_Parametros'!$B$9+'14_Parametros'!$B$10)</x:f>
        <x:v>1222088.2352941176</x:v>
      </x:c>
      <x:c r="J35" s="57" t="n">
        <x:f>'05_Carta Gantt'!E18</x:f>
        <x:v>46397</x:v>
      </x:c>
      <x:c r="K35" s="57" t="n">
        <x:f>'05_Carta Gantt'!F18</x:f>
        <x:v>46408</x:v>
      </x:c>
      <x:c r="L35" s="51" t="s">
        <x:v>931</x:v>
      </x:c>
    </x:row>
    <x:row r="36" ht="34.04999923706055" customHeight="1">
      <x:c r="A36" s="52" t="s">
        <x:v>932</x:v>
      </x:c>
      <x:c r="B36" s="52" t="s">
        <x:v>141</x:v>
      </x:c>
      <x:c r="C36" s="52" t="s">
        <x:v>933</x:v>
      </x:c>
      <x:c r="D36" s="52" t="s">
        <x:v>850</x:v>
      </x:c>
      <x:c r="E36" s="65">
        <x:v>236</x:v>
      </x:c>
      <x:c r="F36" s="62">
        <x:v>7400</x:v>
      </x:c>
      <x:c r="G36" s="63" t="n">
        <x:f>F36/(1+'14_Parametros'!$B$8)</x:f>
        <x:v>6218.487394957983</x:v>
      </x:c>
      <x:c r="H36" s="63">
        <x:f t="shared" si="0"/>
        <x:v>1467563.0252100842</x:v>
      </x:c>
      <x:c r="I36" s="63" t="n">
        <x:f>H36*(1+'14_Parametros'!$B$9+'14_Parametros'!$B$10)</x:f>
        <x:v>1834453.7815126053</x:v>
      </x:c>
      <x:c r="J36" s="56" t="n">
        <x:f>'05_Carta Gantt'!E25</x:f>
        <x:v>46423</x:v>
      </x:c>
      <x:c r="K36" s="56" t="n">
        <x:f>'05_Carta Gantt'!F25</x:f>
        <x:v>46438</x:v>
      </x:c>
      <x:c r="L36" s="52" t="s">
        <x:v>934</x:v>
      </x:c>
    </x:row>
    <x:row r="37" ht="34.04999923706055" customHeight="1">
      <x:c r="A37" s="51" t="s">
        <x:v>935</x:v>
      </x:c>
      <x:c r="B37" s="51" t="s">
        <x:v>142</x:v>
      </x:c>
      <x:c r="C37" s="51" t="s">
        <x:v>936</x:v>
      </x:c>
      <x:c r="D37" s="51" t="s">
        <x:v>850</x:v>
      </x:c>
      <x:c r="E37" s="66">
        <x:v>78.61</x:v>
      </x:c>
      <x:c r="F37" s="62">
        <x:v>7900</x:v>
      </x:c>
      <x:c r="G37" s="64" t="n">
        <x:f>F37/(1+'14_Parametros'!$B$8)</x:f>
        <x:v>6638.6554621848745</x:v>
      </x:c>
      <x:c r="H37" s="64">
        <x:f t="shared" si="0"/>
        <x:v>521864.70588235301</x:v>
      </x:c>
      <x:c r="I37" s="64" t="n">
        <x:f>H37*(1+'14_Parametros'!$B$9+'14_Parametros'!$B$10)</x:f>
        <x:v>652330.8823529412</x:v>
      </x:c>
      <x:c r="J37" s="57" t="n">
        <x:f>'05_Carta Gantt'!E26</x:f>
        <x:v>46439</x:v>
      </x:c>
      <x:c r="K37" s="57" t="n">
        <x:f>'05_Carta Gantt'!F26</x:f>
        <x:v>46450</x:v>
      </x:c>
      <x:c r="L37" s="51" t="s">
        <x:v>937</x:v>
      </x:c>
    </x:row>
    <x:row r="38" ht="34.04999923706055" customHeight="1">
      <x:c r="A38" s="52" t="s">
        <x:v>938</x:v>
      </x:c>
      <x:c r="B38" s="52" t="s">
        <x:v>143</x:v>
      </x:c>
      <x:c r="C38" s="52" t="s">
        <x:v>939</x:v>
      </x:c>
      <x:c r="D38" s="52" t="s">
        <x:v>850</x:v>
      </x:c>
      <x:c r="E38" s="65">
        <x:v>85</x:v>
      </x:c>
      <x:c r="F38" s="62">
        <x:v>7400</x:v>
      </x:c>
      <x:c r="G38" s="63" t="n">
        <x:f>F38/(1+'14_Parametros'!$B$8)</x:f>
        <x:v>6218.487394957983</x:v>
      </x:c>
      <x:c r="H38" s="63" t="n">
        <x:f t="shared" ref="H38:H69" si="1">E38*G38</x:f>
        <x:v>528571.4285714285</x:v>
      </x:c>
      <x:c r="I38" s="63" t="n">
        <x:f>H38*(1+'14_Parametros'!$B$9+'14_Parametros'!$B$10)</x:f>
        <x:v>660714.2857142857</x:v>
      </x:c>
      <x:c r="J38" s="56" t="n">
        <x:f>'05_Carta Gantt'!E27</x:f>
        <x:v>46439</x:v>
      </x:c>
      <x:c r="K38" s="56" t="n">
        <x:f>'05_Carta Gantt'!F27</x:f>
        <x:v>46448</x:v>
      </x:c>
      <x:c r="L38" s="52" t="s">
        <x:v>940</x:v>
      </x:c>
    </x:row>
    <x:row r="39" ht="34.04999923706055" customHeight="1">
      <x:c r="A39" s="51" t="s">
        <x:v>941</x:v>
      </x:c>
      <x:c r="B39" s="51" t="s">
        <x:v>142</x:v>
      </x:c>
      <x:c r="C39" s="51" t="s">
        <x:v>942</x:v>
      </x:c>
      <x:c r="D39" s="51" t="s">
        <x:v>850</x:v>
      </x:c>
      <x:c r="E39" s="66">
        <x:v>34</x:v>
      </x:c>
      <x:c r="F39" s="62">
        <x:v>19500</x:v>
      </x:c>
      <x:c r="G39" s="64" t="n">
        <x:f>F39/(1+'14_Parametros'!$B$8)</x:f>
        <x:v>16386.55462184874</x:v>
      </x:c>
      <x:c r="H39" s="64">
        <x:f t="shared" si="1"/>
        <x:v>557142.85714285716</x:v>
      </x:c>
      <x:c r="I39" s="64" t="n">
        <x:f>H39*(1+'14_Parametros'!$B$9+'14_Parametros'!$B$10)</x:f>
        <x:v>696428.5714285715</x:v>
      </x:c>
      <x:c r="J39" s="57" t="n">
        <x:f>'05_Carta Gantt'!E26</x:f>
        <x:v>46439</x:v>
      </x:c>
      <x:c r="K39" s="57" t="n">
        <x:f>'05_Carta Gantt'!F26</x:f>
        <x:v>46450</x:v>
      </x:c>
      <x:c r="L39" s="51" t="s">
        <x:v>943</x:v>
      </x:c>
    </x:row>
    <x:row r="40" ht="34.04999923706055" customHeight="1">
      <x:c r="A40" s="52" t="s">
        <x:v>944</x:v>
      </x:c>
      <x:c r="B40" s="52" t="s">
        <x:v>142</x:v>
      </x:c>
      <x:c r="C40" s="52" t="s">
        <x:v>945</x:v>
      </x:c>
      <x:c r="D40" s="52" t="s">
        <x:v>850</x:v>
      </x:c>
      <x:c r="E40" s="65">
        <x:v>50</x:v>
      </x:c>
      <x:c r="F40" s="62">
        <x:v>16800</x:v>
      </x:c>
      <x:c r="G40" s="63" t="n">
        <x:f>F40/(1+'14_Parametros'!$B$8)</x:f>
        <x:v>14117.64705882353</x:v>
      </x:c>
      <x:c r="H40" s="63">
        <x:f t="shared" si="1"/>
        <x:v>705882.3529411765</x:v>
      </x:c>
      <x:c r="I40" s="63" t="n">
        <x:f>H40*(1+'14_Parametros'!$B$9+'14_Parametros'!$B$10)</x:f>
        <x:v>882352.9411764706</x:v>
      </x:c>
      <x:c r="J40" s="56" t="n">
        <x:f>'05_Carta Gantt'!E26</x:f>
        <x:v>46439</x:v>
      </x:c>
      <x:c r="K40" s="56" t="n">
        <x:f>'05_Carta Gantt'!F26</x:f>
        <x:v>46450</x:v>
      </x:c>
      <x:c r="L40" s="52" t="s">
        <x:v>946</x:v>
      </x:c>
    </x:row>
    <x:row r="41" ht="34.04999923706055" customHeight="1">
      <x:c r="A41" s="51" t="s">
        <x:v>947</x:v>
      </x:c>
      <x:c r="B41" s="51" t="s">
        <x:v>134</x:v>
      </x:c>
      <x:c r="C41" s="51" t="s">
        <x:v>948</x:v>
      </x:c>
      <x:c r="D41" s="51" t="s">
        <x:v>854</x:v>
      </x:c>
      <x:c r="E41" s="66">
        <x:v>25</x:v>
      </x:c>
      <x:c r="F41" s="62">
        <x:v>12500</x:v>
      </x:c>
      <x:c r="G41" s="64" t="n">
        <x:f>F41/(1+'14_Parametros'!$B$8)</x:f>
        <x:v>10504.20168067227</x:v>
      </x:c>
      <x:c r="H41" s="64">
        <x:f t="shared" si="1"/>
        <x:v>262605.04201680672</x:v>
      </x:c>
      <x:c r="I41" s="64" t="n">
        <x:f>H41*(1+'14_Parametros'!$B$9+'14_Parametros'!$B$10)</x:f>
        <x:v>328256.3025210084</x:v>
      </x:c>
      <x:c r="J41" s="57" t="n">
        <x:f>'05_Carta Gantt'!E18</x:f>
        <x:v>46397</x:v>
      </x:c>
      <x:c r="K41" s="57" t="n">
        <x:f>'05_Carta Gantt'!F18</x:f>
        <x:v>46408</x:v>
      </x:c>
      <x:c r="L41" s="51" t="s">
        <x:v>949</x:v>
      </x:c>
    </x:row>
    <x:row r="42" ht="34.04999923706055" customHeight="1">
      <x:c r="A42" s="52" t="s">
        <x:v>950</x:v>
      </x:c>
      <x:c r="B42" s="52" t="s">
        <x:v>134</x:v>
      </x:c>
      <x:c r="C42" s="52" t="s">
        <x:v>951</x:v>
      </x:c>
      <x:c r="D42" s="52" t="s">
        <x:v>854</x:v>
      </x:c>
      <x:c r="E42" s="65">
        <x:v>45</x:v>
      </x:c>
      <x:c r="F42" s="62">
        <x:v>17800</x:v>
      </x:c>
      <x:c r="G42" s="63" t="n">
        <x:f>F42/(1+'14_Parametros'!$B$8)</x:f>
        <x:v>14957.983193277312</x:v>
      </x:c>
      <x:c r="H42" s="63">
        <x:f t="shared" si="1"/>
        <x:v>673109.24369747902</x:v>
      </x:c>
      <x:c r="I42" s="63" t="n">
        <x:f>H42*(1+'14_Parametros'!$B$9+'14_Parametros'!$B$10)</x:f>
        <x:v>841386.5546218487</x:v>
      </x:c>
      <x:c r="J42" s="56" t="n">
        <x:f>'05_Carta Gantt'!E18</x:f>
        <x:v>46397</x:v>
      </x:c>
      <x:c r="K42" s="56" t="n">
        <x:f>'05_Carta Gantt'!F18</x:f>
        <x:v>46408</x:v>
      </x:c>
      <x:c r="L42" s="52" t="s">
        <x:v>952</x:v>
      </x:c>
    </x:row>
    <x:row r="43" ht="34.04999923706055" customHeight="1">
      <x:c r="A43" s="51" t="s">
        <x:v>953</x:v>
      </x:c>
      <x:c r="B43" s="51" t="s">
        <x:v>134</x:v>
      </x:c>
      <x:c r="C43" s="51" t="s">
        <x:v>954</x:v>
      </x:c>
      <x:c r="D43" s="51" t="s">
        <x:v>854</x:v>
      </x:c>
      <x:c r="E43" s="66">
        <x:v>24</x:v>
      </x:c>
      <x:c r="F43" s="62">
        <x:v>13900</x:v>
      </x:c>
      <x:c r="G43" s="64" t="n">
        <x:f>F43/(1+'14_Parametros'!$B$8)</x:f>
        <x:v>11680.672268907563</x:v>
      </x:c>
      <x:c r="H43" s="64">
        <x:f t="shared" si="1"/>
        <x:v>280336.13445378153</x:v>
      </x:c>
      <x:c r="I43" s="64" t="n">
        <x:f>H43*(1+'14_Parametros'!$B$9+'14_Parametros'!$B$10)</x:f>
        <x:v>350420.1680672269</x:v>
      </x:c>
      <x:c r="J43" s="57" t="n">
        <x:f>'05_Carta Gantt'!E18</x:f>
        <x:v>46397</x:v>
      </x:c>
      <x:c r="K43" s="57" t="n">
        <x:f>'05_Carta Gantt'!F18</x:f>
        <x:v>46408</x:v>
      </x:c>
      <x:c r="L43" s="51" t="s">
        <x:v>955</x:v>
      </x:c>
    </x:row>
    <x:row r="44" ht="34.04999923706055" customHeight="1">
      <x:c r="A44" s="52" t="s">
        <x:v>956</x:v>
      </x:c>
      <x:c r="B44" s="52" t="s">
        <x:v>134</x:v>
      </x:c>
      <x:c r="C44" s="52" t="s">
        <x:v>957</x:v>
      </x:c>
      <x:c r="D44" s="52" t="s">
        <x:v>854</x:v>
      </x:c>
      <x:c r="E44" s="65">
        <x:v>6</x:v>
      </x:c>
      <x:c r="F44" s="62">
        <x:v>16500</x:v>
      </x:c>
      <x:c r="G44" s="63" t="n">
        <x:f>F44/(1+'14_Parametros'!$B$8)</x:f>
        <x:v>13865.546218487396</x:v>
      </x:c>
      <x:c r="H44" s="63">
        <x:f t="shared" si="1"/>
        <x:v>83193.277310924372</x:v>
      </x:c>
      <x:c r="I44" s="63" t="n">
        <x:f>H44*(1+'14_Parametros'!$B$9+'14_Parametros'!$B$10)</x:f>
        <x:v>103991.59663865546</x:v>
      </x:c>
      <x:c r="J44" s="56" t="n">
        <x:f>'05_Carta Gantt'!E18</x:f>
        <x:v>46397</x:v>
      </x:c>
      <x:c r="K44" s="56" t="n">
        <x:f>'05_Carta Gantt'!F18</x:f>
        <x:v>46408</x:v>
      </x:c>
      <x:c r="L44" s="52" t="s">
        <x:v>958</x:v>
      </x:c>
    </x:row>
    <x:row r="45" ht="34.04999923706055" customHeight="1">
      <x:c r="A45" s="51" t="s">
        <x:v>959</x:v>
      </x:c>
      <x:c r="B45" s="51" t="s">
        <x:v>141</x:v>
      </x:c>
      <x:c r="C45" s="51" t="s">
        <x:v>960</x:v>
      </x:c>
      <x:c r="D45" s="51" t="s">
        <x:v>850</x:v>
      </x:c>
      <x:c r="E45" s="66">
        <x:v>70</x:v>
      </x:c>
      <x:c r="F45" s="62">
        <x:v>27800</x:v>
      </x:c>
      <x:c r="G45" s="64" t="n">
        <x:f>F45/(1+'14_Parametros'!$B$8)</x:f>
        <x:v>23361.344537815126</x:v>
      </x:c>
      <x:c r="H45" s="64">
        <x:f t="shared" si="1"/>
        <x:v>1635294.1176470588</x:v>
      </x:c>
      <x:c r="I45" s="64" t="n">
        <x:f>H45*(1+'14_Parametros'!$B$9+'14_Parametros'!$B$10)</x:f>
        <x:v>2044117.6470588236</x:v>
      </x:c>
      <x:c r="J45" s="57" t="n">
        <x:f>'05_Carta Gantt'!E25</x:f>
        <x:v>46423</x:v>
      </x:c>
      <x:c r="K45" s="57" t="n">
        <x:f>'05_Carta Gantt'!F25</x:f>
        <x:v>46438</x:v>
      </x:c>
      <x:c r="L45" s="51" t="s">
        <x:v>961</x:v>
      </x:c>
    </x:row>
    <x:row r="46" ht="34.04999923706055" customHeight="1">
      <x:c r="A46" s="52" t="s">
        <x:v>962</x:v>
      </x:c>
      <x:c r="B46" s="52" t="s">
        <x:v>143</x:v>
      </x:c>
      <x:c r="C46" s="52" t="s">
        <x:v>963</x:v>
      </x:c>
      <x:c r="D46" s="52" t="s">
        <x:v>850</x:v>
      </x:c>
      <x:c r="E46" s="65">
        <x:v>84</x:v>
      </x:c>
      <x:c r="F46" s="62">
        <x:v>26500</x:v>
      </x:c>
      <x:c r="G46" s="63" t="n">
        <x:f>F46/(1+'14_Parametros'!$B$8)</x:f>
        <x:v>22268.907563025212</x:v>
      </x:c>
      <x:c r="H46" s="63">
        <x:f t="shared" si="1"/>
        <x:v>1870588.2352941178</x:v>
      </x:c>
      <x:c r="I46" s="63" t="n">
        <x:f>H46*(1+'14_Parametros'!$B$9+'14_Parametros'!$B$10)</x:f>
        <x:v>2338235.294117647</x:v>
      </x:c>
      <x:c r="J46" s="56" t="n">
        <x:f>'05_Carta Gantt'!E27</x:f>
        <x:v>46439</x:v>
      </x:c>
      <x:c r="K46" s="56" t="n">
        <x:f>'05_Carta Gantt'!F27</x:f>
        <x:v>46448</x:v>
      </x:c>
      <x:c r="L46" s="52" t="s">
        <x:v>964</x:v>
      </x:c>
    </x:row>
    <x:row r="47" ht="34.04999923706055" customHeight="1">
      <x:c r="A47" s="51" t="s">
        <x:v>965</x:v>
      </x:c>
      <x:c r="B47" s="51" t="s">
        <x:v>144</x:v>
      </x:c>
      <x:c r="C47" s="51" t="s">
        <x:v>966</x:v>
      </x:c>
      <x:c r="D47" s="51" t="s">
        <x:v>850</x:v>
      </x:c>
      <x:c r="E47" s="66">
        <x:v>35</x:v>
      </x:c>
      <x:c r="F47" s="62">
        <x:v>11500</x:v>
      </x:c>
      <x:c r="G47" s="64" t="n">
        <x:f>F47/(1+'14_Parametros'!$B$8)</x:f>
        <x:v>9663.865546218487</x:v>
      </x:c>
      <x:c r="H47" s="64">
        <x:f t="shared" si="1"/>
        <x:v>338235.29411764705</x:v>
      </x:c>
      <x:c r="I47" s="64" t="n">
        <x:f>H47*(1+'14_Parametros'!$B$9+'14_Parametros'!$B$10)</x:f>
        <x:v>422794.1176470588</x:v>
      </x:c>
      <x:c r="J47" s="57" t="n">
        <x:f>'05_Carta Gantt'!E28</x:f>
        <x:v>46451</x:v>
      </x:c>
      <x:c r="K47" s="57" t="n">
        <x:f>'05_Carta Gantt'!F28</x:f>
        <x:v>46470</x:v>
      </x:c>
      <x:c r="L47" s="51" t="s">
        <x:v>967</x:v>
      </x:c>
    </x:row>
    <x:row r="48" ht="34.04999923706055" customHeight="1">
      <x:c r="A48" s="52" t="s">
        <x:v>968</x:v>
      </x:c>
      <x:c r="B48" s="52" t="s">
        <x:v>144</x:v>
      </x:c>
      <x:c r="C48" s="52" t="s">
        <x:v>969</x:v>
      </x:c>
      <x:c r="D48" s="52" t="s">
        <x:v>850</x:v>
      </x:c>
      <x:c r="E48" s="65">
        <x:v>250</x:v>
      </x:c>
      <x:c r="F48" s="62">
        <x:v>7800</x:v>
      </x:c>
      <x:c r="G48" s="63" t="n">
        <x:f>F48/(1+'14_Parametros'!$B$8)</x:f>
        <x:v>6554.621848739496</x:v>
      </x:c>
      <x:c r="H48" s="63">
        <x:f t="shared" si="1"/>
        <x:v>1638655.4621848741</x:v>
      </x:c>
      <x:c r="I48" s="63" t="n">
        <x:f>H48*(1+'14_Parametros'!$B$9+'14_Parametros'!$B$10)</x:f>
        <x:v>2048319.3277310927</x:v>
      </x:c>
      <x:c r="J48" s="56" t="n">
        <x:f>'05_Carta Gantt'!E28</x:f>
        <x:v>46451</x:v>
      </x:c>
      <x:c r="K48" s="56" t="n">
        <x:f>'05_Carta Gantt'!F28</x:f>
        <x:v>46470</x:v>
      </x:c>
      <x:c r="L48" s="52" t="s">
        <x:v>970</x:v>
      </x:c>
    </x:row>
    <x:row r="49" ht="34.04999923706055" customHeight="1">
      <x:c r="A49" s="51" t="s">
        <x:v>971</x:v>
      </x:c>
      <x:c r="B49" s="51" t="s">
        <x:v>145</x:v>
      </x:c>
      <x:c r="C49" s="51" t="s">
        <x:v>972</x:v>
      </x:c>
      <x:c r="D49" s="51" t="s">
        <x:v>840</x:v>
      </x:c>
      <x:c r="E49" s="66">
        <x:v>1</x:v>
      </x:c>
      <x:c r="F49" s="62">
        <x:v>245000</x:v>
      </x:c>
      <x:c r="G49" s="64" t="n">
        <x:f>F49/(1+'14_Parametros'!$B$8)</x:f>
        <x:v>205882.35294117648</x:v>
      </x:c>
      <x:c r="H49" s="64">
        <x:f t="shared" si="1"/>
        <x:v>205882.35294117648</x:v>
      </x:c>
      <x:c r="I49" s="64" t="n">
        <x:f>H49*(1+'14_Parametros'!$B$9+'14_Parametros'!$B$10)</x:f>
        <x:v>257352.9411764706</x:v>
      </x:c>
      <x:c r="J49" s="57" t="n">
        <x:f>'05_Carta Gantt'!E29</x:f>
        <x:v>46409</x:v>
      </x:c>
      <x:c r="K49" s="57" t="n">
        <x:f>'05_Carta Gantt'!F29</x:f>
        <x:v>46424</x:v>
      </x:c>
      <x:c r="L49" s="51" t="s">
        <x:v>973</x:v>
      </x:c>
    </x:row>
    <x:row r="50" ht="34.04999923706055" customHeight="1">
      <x:c r="A50" s="52" t="s">
        <x:v>974</x:v>
      </x:c>
      <x:c r="B50" s="52" t="s">
        <x:v>145</x:v>
      </x:c>
      <x:c r="C50" s="52" t="s">
        <x:v>975</x:v>
      </x:c>
      <x:c r="D50" s="52" t="s">
        <x:v>840</x:v>
      </x:c>
      <x:c r="E50" s="65">
        <x:v>2</x:v>
      </x:c>
      <x:c r="F50" s="62">
        <x:v>195000</x:v>
      </x:c>
      <x:c r="G50" s="63" t="n">
        <x:f>F50/(1+'14_Parametros'!$B$8)</x:f>
        <x:v>163865.5462184874</x:v>
      </x:c>
      <x:c r="H50" s="63">
        <x:f t="shared" si="1"/>
        <x:v>327731.09243697481</x:v>
      </x:c>
      <x:c r="I50" s="63" t="n">
        <x:f>H50*(1+'14_Parametros'!$B$9+'14_Parametros'!$B$10)</x:f>
        <x:v>409663.8655462185</x:v>
      </x:c>
      <x:c r="J50" s="56" t="n">
        <x:f>'05_Carta Gantt'!E29</x:f>
        <x:v>46409</x:v>
      </x:c>
      <x:c r="K50" s="56" t="n">
        <x:f>'05_Carta Gantt'!F29</x:f>
        <x:v>46424</x:v>
      </x:c>
      <x:c r="L50" s="52" t="s">
        <x:v>976</x:v>
      </x:c>
    </x:row>
    <x:row r="51" ht="34.04999923706055" customHeight="1">
      <x:c r="A51" s="51" t="s">
        <x:v>977</x:v>
      </x:c>
      <x:c r="B51" s="51" t="s">
        <x:v>145</x:v>
      </x:c>
      <x:c r="C51" s="51" t="s">
        <x:v>978</x:v>
      </x:c>
      <x:c r="D51" s="51" t="s">
        <x:v>840</x:v>
      </x:c>
      <x:c r="E51" s="66">
        <x:v>3</x:v>
      </x:c>
      <x:c r="F51" s="62">
        <x:v>175000</x:v>
      </x:c>
      <x:c r="G51" s="64" t="n">
        <x:f>F51/(1+'14_Parametros'!$B$8)</x:f>
        <x:v>147058.82352941178</x:v>
      </x:c>
      <x:c r="H51" s="64">
        <x:f t="shared" si="1"/>
        <x:v>441176.4705882353</x:v>
      </x:c>
      <x:c r="I51" s="64" t="n">
        <x:f>H51*(1+'14_Parametros'!$B$9+'14_Parametros'!$B$10)</x:f>
        <x:v>551470.5882352941</x:v>
      </x:c>
      <x:c r="J51" s="57" t="n">
        <x:f>'05_Carta Gantt'!E29</x:f>
        <x:v>46409</x:v>
      </x:c>
      <x:c r="K51" s="57" t="n">
        <x:f>'05_Carta Gantt'!F29</x:f>
        <x:v>46424</x:v>
      </x:c>
      <x:c r="L51" s="51" t="s">
        <x:v>979</x:v>
      </x:c>
    </x:row>
    <x:row r="52" ht="34.04999923706055" customHeight="1">
      <x:c r="A52" s="52" t="s">
        <x:v>980</x:v>
      </x:c>
      <x:c r="B52" s="52" t="s">
        <x:v>145</x:v>
      </x:c>
      <x:c r="C52" s="52" t="s">
        <x:v>981</x:v>
      </x:c>
      <x:c r="D52" s="52" t="s">
        <x:v>840</x:v>
      </x:c>
      <x:c r="E52" s="65">
        <x:v>1</x:v>
      </x:c>
      <x:c r="F52" s="62">
        <x:v>265000</x:v>
      </x:c>
      <x:c r="G52" s="63" t="n">
        <x:f>F52/(1+'14_Parametros'!$B$8)</x:f>
        <x:v>222689.0756302521</x:v>
      </x:c>
      <x:c r="H52" s="63">
        <x:f t="shared" si="1"/>
        <x:v>222689.0756302521</x:v>
      </x:c>
      <x:c r="I52" s="63" t="n">
        <x:f>H52*(1+'14_Parametros'!$B$9+'14_Parametros'!$B$10)</x:f>
        <x:v>278361.34453781514</x:v>
      </x:c>
      <x:c r="J52" s="56" t="n">
        <x:f>'05_Carta Gantt'!E29</x:f>
        <x:v>46409</x:v>
      </x:c>
      <x:c r="K52" s="56" t="n">
        <x:f>'05_Carta Gantt'!F29</x:f>
        <x:v>46424</x:v>
      </x:c>
      <x:c r="L52" s="52" t="s">
        <x:v>982</x:v>
      </x:c>
    </x:row>
    <x:row r="53" ht="34.04999923706055" customHeight="1">
      <x:c r="A53" s="51" t="s">
        <x:v>983</x:v>
      </x:c>
      <x:c r="B53" s="51" t="s">
        <x:v>145</x:v>
      </x:c>
      <x:c r="C53" s="51" t="s">
        <x:v>984</x:v>
      </x:c>
      <x:c r="D53" s="51" t="s">
        <x:v>854</x:v>
      </x:c>
      <x:c r="E53" s="66">
        <x:v>6</x:v>
      </x:c>
      <x:c r="F53" s="62">
        <x:v>12500</x:v>
      </x:c>
      <x:c r="G53" s="64" t="n">
        <x:f>F53/(1+'14_Parametros'!$B$8)</x:f>
        <x:v>10504.20168067227</x:v>
      </x:c>
      <x:c r="H53" s="64">
        <x:f t="shared" si="1"/>
        <x:v>63025.210084033621</x:v>
      </x:c>
      <x:c r="I53" s="64" t="n">
        <x:f>H53*(1+'14_Parametros'!$B$9+'14_Parametros'!$B$10)</x:f>
        <x:v>78781.51260504202</x:v>
      </x:c>
      <x:c r="J53" s="57" t="n">
        <x:f>'05_Carta Gantt'!E29</x:f>
        <x:v>46409</x:v>
      </x:c>
      <x:c r="K53" s="57" t="n">
        <x:f>'05_Carta Gantt'!F29</x:f>
        <x:v>46424</x:v>
      </x:c>
      <x:c r="L53" s="51" t="s">
        <x:v>985</x:v>
      </x:c>
    </x:row>
    <x:row r="54" ht="34.04999923706055" customHeight="1">
      <x:c r="A54" s="52" t="s">
        <x:v>986</x:v>
      </x:c>
      <x:c r="B54" s="52" t="s">
        <x:v>145</x:v>
      </x:c>
      <x:c r="C54" s="52" t="s">
        <x:v>987</x:v>
      </x:c>
      <x:c r="D54" s="52" t="s">
        <x:v>854</x:v>
      </x:c>
      <x:c r="E54" s="65">
        <x:v>10</x:v>
      </x:c>
      <x:c r="F54" s="62">
        <x:v>12500</x:v>
      </x:c>
      <x:c r="G54" s="63" t="n">
        <x:f>F54/(1+'14_Parametros'!$B$8)</x:f>
        <x:v>10504.20168067227</x:v>
      </x:c>
      <x:c r="H54" s="63">
        <x:f t="shared" si="1"/>
        <x:v>105042.01680672269</x:v>
      </x:c>
      <x:c r="I54" s="63" t="n">
        <x:f>H54*(1+'14_Parametros'!$B$9+'14_Parametros'!$B$10)</x:f>
        <x:v>131302.52100840336</x:v>
      </x:c>
      <x:c r="J54" s="56" t="n">
        <x:f>'05_Carta Gantt'!E29</x:f>
        <x:v>46409</x:v>
      </x:c>
      <x:c r="K54" s="56" t="n">
        <x:f>'05_Carta Gantt'!F29</x:f>
        <x:v>46424</x:v>
      </x:c>
      <x:c r="L54" s="52" t="s">
        <x:v>988</x:v>
      </x:c>
    </x:row>
    <x:row r="55" ht="34.04999923706055" customHeight="1">
      <x:c r="A55" s="51" t="s">
        <x:v>989</x:v>
      </x:c>
      <x:c r="B55" s="51" t="s">
        <x:v>145</x:v>
      </x:c>
      <x:c r="C55" s="51" t="s">
        <x:v>990</x:v>
      </x:c>
      <x:c r="D55" s="51" t="s">
        <x:v>854</x:v>
      </x:c>
      <x:c r="E55" s="66">
        <x:v>15</x:v>
      </x:c>
      <x:c r="F55" s="62">
        <x:v>12500</x:v>
      </x:c>
      <x:c r="G55" s="64" t="n">
        <x:f>F55/(1+'14_Parametros'!$B$8)</x:f>
        <x:v>10504.20168067227</x:v>
      </x:c>
      <x:c r="H55" s="64">
        <x:f t="shared" si="1"/>
        <x:v>157563.02521008404</x:v>
      </x:c>
      <x:c r="I55" s="64" t="n">
        <x:f>H55*(1+'14_Parametros'!$B$9+'14_Parametros'!$B$10)</x:f>
        <x:v>196953.78151260506</x:v>
      </x:c>
      <x:c r="J55" s="57" t="n">
        <x:f>'05_Carta Gantt'!E29</x:f>
        <x:v>46409</x:v>
      </x:c>
      <x:c r="K55" s="57" t="n">
        <x:f>'05_Carta Gantt'!F29</x:f>
        <x:v>46424</x:v>
      </x:c>
      <x:c r="L55" s="51" t="s">
        <x:v>991</x:v>
      </x:c>
    </x:row>
    <x:row r="56" ht="34.04999923706055" customHeight="1">
      <x:c r="A56" s="52" t="s">
        <x:v>992</x:v>
      </x:c>
      <x:c r="B56" s="52" t="s">
        <x:v>145</x:v>
      </x:c>
      <x:c r="C56" s="52" t="s">
        <x:v>993</x:v>
      </x:c>
      <x:c r="D56" s="52" t="s">
        <x:v>854</x:v>
      </x:c>
      <x:c r="E56" s="65">
        <x:v>5</x:v>
      </x:c>
      <x:c r="F56" s="62">
        <x:v>12500</x:v>
      </x:c>
      <x:c r="G56" s="63" t="n">
        <x:f>F56/(1+'14_Parametros'!$B$8)</x:f>
        <x:v>10504.20168067227</x:v>
      </x:c>
      <x:c r="H56" s="63">
        <x:f t="shared" si="1"/>
        <x:v>52521.008403361346</x:v>
      </x:c>
      <x:c r="I56" s="63" t="n">
        <x:f>H56*(1+'14_Parametros'!$B$9+'14_Parametros'!$B$10)</x:f>
        <x:v>65651.26050420168</x:v>
      </x:c>
      <x:c r="J56" s="56" t="n">
        <x:f>'05_Carta Gantt'!E29</x:f>
        <x:v>46409</x:v>
      </x:c>
      <x:c r="K56" s="56" t="n">
        <x:f>'05_Carta Gantt'!F29</x:f>
        <x:v>46424</x:v>
      </x:c>
      <x:c r="L56" s="52" t="s">
        <x:v>994</x:v>
      </x:c>
    </x:row>
    <x:row r="57" ht="34.04999923706055" customHeight="1">
      <x:c r="A57" s="51" t="s">
        <x:v>995</x:v>
      </x:c>
      <x:c r="B57" s="51" t="s">
        <x:v>145</x:v>
      </x:c>
      <x:c r="C57" s="51" t="s">
        <x:v>996</x:v>
      </x:c>
      <x:c r="D57" s="51" t="s">
        <x:v>840</x:v>
      </x:c>
      <x:c r="E57" s="66">
        <x:v>28</x:v>
      </x:c>
      <x:c r="F57" s="62">
        <x:v>4800</x:v>
      </x:c>
      <x:c r="G57" s="64" t="n">
        <x:f>F57/(1+'14_Parametros'!$B$8)</x:f>
        <x:v>4033.6134453781515</x:v>
      </x:c>
      <x:c r="H57" s="64">
        <x:f t="shared" si="1"/>
        <x:v>112941.17647058824</x:v>
      </x:c>
      <x:c r="I57" s="64" t="n">
        <x:f>H57*(1+'14_Parametros'!$B$9+'14_Parametros'!$B$10)</x:f>
        <x:v>141176.4705882353</x:v>
      </x:c>
      <x:c r="J57" s="57" t="n">
        <x:f>'05_Carta Gantt'!E29</x:f>
        <x:v>46409</x:v>
      </x:c>
      <x:c r="K57" s="57" t="n">
        <x:f>'05_Carta Gantt'!F29</x:f>
        <x:v>46424</x:v>
      </x:c>
      <x:c r="L57" s="51" t="s">
        <x:v>997</x:v>
      </x:c>
    </x:row>
    <x:row r="58" ht="34.04999923706055" customHeight="1">
      <x:c r="A58" s="52" t="s">
        <x:v>998</x:v>
      </x:c>
      <x:c r="B58" s="52" t="s">
        <x:v>145</x:v>
      </x:c>
      <x:c r="C58" s="52" t="s">
        <x:v>999</x:v>
      </x:c>
      <x:c r="D58" s="52" t="s">
        <x:v>840</x:v>
      </x:c>
      <x:c r="E58" s="65">
        <x:v>8</x:v>
      </x:c>
      <x:c r="F58" s="62">
        <x:v>3800</x:v>
      </x:c>
      <x:c r="G58" s="63" t="n">
        <x:f>F58/(1+'14_Parametros'!$B$8)</x:f>
        <x:v>3193.27731092437</x:v>
      </x:c>
      <x:c r="H58" s="63">
        <x:f t="shared" si="1"/>
        <x:v>25546.218487394959</x:v>
      </x:c>
      <x:c r="I58" s="63" t="n">
        <x:f>H58*(1+'14_Parametros'!$B$9+'14_Parametros'!$B$10)</x:f>
        <x:v>31932.7731092437</x:v>
      </x:c>
      <x:c r="J58" s="56" t="n">
        <x:f>'05_Carta Gantt'!E29</x:f>
        <x:v>46409</x:v>
      </x:c>
      <x:c r="K58" s="56" t="n">
        <x:f>'05_Carta Gantt'!F29</x:f>
        <x:v>46424</x:v>
      </x:c>
      <x:c r="L58" s="52" t="s">
        <x:v>1000</x:v>
      </x:c>
    </x:row>
    <x:row r="59" ht="34.04999923706055" customHeight="1">
      <x:c r="A59" s="51" t="s">
        <x:v>1001</x:v>
      </x:c>
      <x:c r="B59" s="51" t="s">
        <x:v>145</x:v>
      </x:c>
      <x:c r="C59" s="51" t="s">
        <x:v>1002</x:v>
      </x:c>
      <x:c r="D59" s="51" t="s">
        <x:v>840</x:v>
      </x:c>
      <x:c r="E59" s="66">
        <x:v>7</x:v>
      </x:c>
      <x:c r="F59" s="62">
        <x:v>28500</x:v>
      </x:c>
      <x:c r="G59" s="64" t="n">
        <x:f>F59/(1+'14_Parametros'!$B$8)</x:f>
        <x:v>23949.579831932773</x:v>
      </x:c>
      <x:c r="H59" s="64">
        <x:f t="shared" si="1"/>
        <x:v>167647.0588235294</x:v>
      </x:c>
      <x:c r="I59" s="64" t="n">
        <x:f>H59*(1+'14_Parametros'!$B$9+'14_Parametros'!$B$10)</x:f>
        <x:v>209558.82352941175</x:v>
      </x:c>
      <x:c r="J59" s="57" t="n">
        <x:f>'05_Carta Gantt'!E29</x:f>
        <x:v>46409</x:v>
      </x:c>
      <x:c r="K59" s="57" t="n">
        <x:f>'05_Carta Gantt'!F29</x:f>
        <x:v>46424</x:v>
      </x:c>
      <x:c r="L59" s="51" t="s">
        <x:v>1003</x:v>
      </x:c>
    </x:row>
    <x:row r="60" ht="34.04999923706055" customHeight="1">
      <x:c r="A60" s="52" t="s">
        <x:v>1004</x:v>
      </x:c>
      <x:c r="B60" s="52" t="s">
        <x:v>145</x:v>
      </x:c>
      <x:c r="C60" s="52" t="s">
        <x:v>1005</x:v>
      </x:c>
      <x:c r="D60" s="52" t="s">
        <x:v>840</x:v>
      </x:c>
      <x:c r="E60" s="65">
        <x:v>2</x:v>
      </x:c>
      <x:c r="F60" s="62">
        <x:v>7500</x:v>
      </x:c>
      <x:c r="G60" s="63" t="n">
        <x:f>F60/(1+'14_Parametros'!$B$8)</x:f>
        <x:v>6302.5210084033615</x:v>
      </x:c>
      <x:c r="H60" s="63">
        <x:f t="shared" si="1"/>
        <x:v>12605.042016806723</x:v>
      </x:c>
      <x:c r="I60" s="63" t="n">
        <x:f>H60*(1+'14_Parametros'!$B$9+'14_Parametros'!$B$10)</x:f>
        <x:v>15756.302521008403</x:v>
      </x:c>
      <x:c r="J60" s="56" t="n">
        <x:f>'05_Carta Gantt'!E29</x:f>
        <x:v>46409</x:v>
      </x:c>
      <x:c r="K60" s="56" t="n">
        <x:f>'05_Carta Gantt'!F29</x:f>
        <x:v>46424</x:v>
      </x:c>
      <x:c r="L60" s="52" t="s">
        <x:v>1006</x:v>
      </x:c>
    </x:row>
    <x:row r="61" ht="34.04999923706055" customHeight="1">
      <x:c r="A61" s="51" t="s">
        <x:v>1007</x:v>
      </x:c>
      <x:c r="B61" s="51" t="s">
        <x:v>145</x:v>
      </x:c>
      <x:c r="C61" s="51" t="s">
        <x:v>1008</x:v>
      </x:c>
      <x:c r="D61" s="51" t="s">
        <x:v>850</x:v>
      </x:c>
      <x:c r="E61" s="66">
        <x:v>15</x:v>
      </x:c>
      <x:c r="F61" s="62">
        <x:v>145000</x:v>
      </x:c>
      <x:c r="G61" s="64" t="n">
        <x:f>F61/(1+'14_Parametros'!$B$8)</x:f>
        <x:v>121848.73949579832</x:v>
      </x:c>
      <x:c r="H61" s="64">
        <x:f t="shared" si="1"/>
        <x:v>1827731.0924369749</x:v>
      </x:c>
      <x:c r="I61" s="64" t="n">
        <x:f>H61*(1+'14_Parametros'!$B$9+'14_Parametros'!$B$10)</x:f>
        <x:v>2284663.8655462186</x:v>
      </x:c>
      <x:c r="J61" s="57" t="n">
        <x:f>'05_Carta Gantt'!E29</x:f>
        <x:v>46409</x:v>
      </x:c>
      <x:c r="K61" s="57" t="n">
        <x:f>'05_Carta Gantt'!F29</x:f>
        <x:v>46424</x:v>
      </x:c>
      <x:c r="L61" s="51" t="s">
        <x:v>1009</x:v>
      </x:c>
    </x:row>
    <x:row r="62" ht="34.04999923706055" customHeight="1">
      <x:c r="A62" s="52" t="s">
        <x:v>1010</x:v>
      </x:c>
      <x:c r="B62" s="52" t="s">
        <x:v>145</x:v>
      </x:c>
      <x:c r="C62" s="52" t="s">
        <x:v>1011</x:v>
      </x:c>
      <x:c r="D62" s="52" t="s">
        <x:v>840</x:v>
      </x:c>
      <x:c r="E62" s="65">
        <x:v>1</x:v>
      </x:c>
      <x:c r="F62" s="62">
        <x:v>125000</x:v>
      </x:c>
      <x:c r="G62" s="63" t="n">
        <x:f>F62/(1+'14_Parametros'!$B$8)</x:f>
        <x:v>105042.01680672269</x:v>
      </x:c>
      <x:c r="H62" s="63">
        <x:f t="shared" si="1"/>
        <x:v>105042.01680672269</x:v>
      </x:c>
      <x:c r="I62" s="63" t="n">
        <x:f>H62*(1+'14_Parametros'!$B$9+'14_Parametros'!$B$10)</x:f>
        <x:v>131302.52100840336</x:v>
      </x:c>
      <x:c r="J62" s="56" t="n">
        <x:f>'05_Carta Gantt'!E29</x:f>
        <x:v>46409</x:v>
      </x:c>
      <x:c r="K62" s="56" t="n">
        <x:f>'05_Carta Gantt'!F29</x:f>
        <x:v>46424</x:v>
      </x:c>
      <x:c r="L62" s="52" t="s">
        <x:v>1012</x:v>
      </x:c>
    </x:row>
    <x:row r="63" ht="34.04999923706055" customHeight="1">
      <x:c r="A63" s="51" t="s">
        <x:v>1013</x:v>
      </x:c>
      <x:c r="B63" s="51" t="s">
        <x:v>145</x:v>
      </x:c>
      <x:c r="C63" s="51" t="s">
        <x:v>1014</x:v>
      </x:c>
      <x:c r="D63" s="51" t="s">
        <x:v>850</x:v>
      </x:c>
      <x:c r="E63" s="66">
        <x:v>15</x:v>
      </x:c>
      <x:c r="F63" s="62">
        <x:v>97000</x:v>
      </x:c>
      <x:c r="G63" s="64" t="n">
        <x:f>F63/(1+'14_Parametros'!$B$8)</x:f>
        <x:v>81512.60504201682</x:v>
      </x:c>
      <x:c r="H63" s="64">
        <x:f t="shared" si="1"/>
        <x:v>1222689.0756302522</x:v>
      </x:c>
      <x:c r="I63" s="64" t="n">
        <x:f>H63*(1+'14_Parametros'!$B$9+'14_Parametros'!$B$10)</x:f>
        <x:v>1528361.3445378153</x:v>
      </x:c>
      <x:c r="J63" s="57" t="n">
        <x:f>'05_Carta Gantt'!E29</x:f>
        <x:v>46409</x:v>
      </x:c>
      <x:c r="K63" s="57" t="n">
        <x:f>'05_Carta Gantt'!F29</x:f>
        <x:v>46424</x:v>
      </x:c>
      <x:c r="L63" s="51" t="s">
        <x:v>1015</x:v>
      </x:c>
    </x:row>
    <x:row r="64" ht="34.04999923706055" customHeight="1">
      <x:c r="A64" s="52" t="s">
        <x:v>1016</x:v>
      </x:c>
      <x:c r="B64" s="52" t="s">
        <x:v>142</x:v>
      </x:c>
      <x:c r="C64" s="52" t="s">
        <x:v>1017</x:v>
      </x:c>
      <x:c r="D64" s="52" t="s">
        <x:v>854</x:v>
      </x:c>
      <x:c r="E64" s="65">
        <x:v>78.3</x:v>
      </x:c>
      <x:c r="F64" s="62">
        <x:v>5200</x:v>
      </x:c>
      <x:c r="G64" s="63" t="n">
        <x:f>F64/(1+'14_Parametros'!$B$8)</x:f>
        <x:v>4369.7478991596645</x:v>
      </x:c>
      <x:c r="H64" s="63">
        <x:f t="shared" si="1"/>
        <x:v>342151.26050420169</x:v>
      </x:c>
      <x:c r="I64" s="63" t="n">
        <x:f>H64*(1+'14_Parametros'!$B$9+'14_Parametros'!$B$10)</x:f>
        <x:v>427689.07563025213</x:v>
      </x:c>
      <x:c r="J64" s="56" t="n">
        <x:f>'05_Carta Gantt'!E26</x:f>
        <x:v>46439</x:v>
      </x:c>
      <x:c r="K64" s="56" t="n">
        <x:f>'05_Carta Gantt'!F26</x:f>
        <x:v>46450</x:v>
      </x:c>
      <x:c r="L64" s="52" t="s">
        <x:v>1018</x:v>
      </x:c>
    </x:row>
    <x:row r="65" ht="34.04999923706055" customHeight="1">
      <x:c r="A65" s="51" t="s">
        <x:v>1019</x:v>
      </x:c>
      <x:c r="B65" s="51" t="s">
        <x:v>136</x:v>
      </x:c>
      <x:c r="C65" s="51" t="s">
        <x:v>1020</x:v>
      </x:c>
      <x:c r="D65" s="51" t="s">
        <x:v>840</x:v>
      </x:c>
      <x:c r="E65" s="66">
        <x:v>1</x:v>
      </x:c>
      <x:c r="F65" s="62">
        <x:v>68000</x:v>
      </x:c>
      <x:c r="G65" s="64" t="n">
        <x:f>F65/(1+'14_Parametros'!$B$8)</x:f>
        <x:v>57142.857142857145</x:v>
      </x:c>
      <x:c r="H65" s="64">
        <x:f t="shared" si="1"/>
        <x:v>57142.857142857145</x:v>
      </x:c>
      <x:c r="I65" s="64" t="n">
        <x:f>H65*(1+'14_Parametros'!$B$9+'14_Parametros'!$B$10)</x:f>
        <x:v>71428.57142857143</x:v>
      </x:c>
      <x:c r="J65" s="57" t="n">
        <x:f>'05_Carta Gantt'!E20</x:f>
        <x:v>46409</x:v>
      </x:c>
      <x:c r="K65" s="57" t="n">
        <x:f>'05_Carta Gantt'!F20</x:f>
        <x:v>46422</x:v>
      </x:c>
      <x:c r="L65" s="51" t="s">
        <x:v>1021</x:v>
      </x:c>
    </x:row>
    <x:row r="66" ht="34.04999923706055" customHeight="1">
      <x:c r="A66" s="52" t="s">
        <x:v>1022</x:v>
      </x:c>
      <x:c r="B66" s="52" t="s">
        <x:v>136</x:v>
      </x:c>
      <x:c r="C66" s="52" t="s">
        <x:v>1023</x:v>
      </x:c>
      <x:c r="D66" s="52" t="s">
        <x:v>854</x:v>
      </x:c>
      <x:c r="E66" s="65">
        <x:v>23</x:v>
      </x:c>
      <x:c r="F66" s="62">
        <x:v>9200</x:v>
      </x:c>
      <x:c r="G66" s="63" t="n">
        <x:f>F66/(1+'14_Parametros'!$B$8)</x:f>
        <x:v>7731.09243697479</x:v>
      </x:c>
      <x:c r="H66" s="63">
        <x:f t="shared" si="1"/>
        <x:v>177815.12605042016</x:v>
      </x:c>
      <x:c r="I66" s="63" t="n">
        <x:f>H66*(1+'14_Parametros'!$B$9+'14_Parametros'!$B$10)</x:f>
        <x:v>222268.9075630252</x:v>
      </x:c>
      <x:c r="J66" s="56" t="n">
        <x:f>'05_Carta Gantt'!E20</x:f>
        <x:v>46409</x:v>
      </x:c>
      <x:c r="K66" s="56" t="n">
        <x:f>'05_Carta Gantt'!F20</x:f>
        <x:v>46422</x:v>
      </x:c>
      <x:c r="L66" s="52" t="s">
        <x:v>1024</x:v>
      </x:c>
    </x:row>
    <x:row r="67" ht="34.04999923706055" customHeight="1">
      <x:c r="A67" s="51" t="s">
        <x:v>1025</x:v>
      </x:c>
      <x:c r="B67" s="51" t="s">
        <x:v>136</x:v>
      </x:c>
      <x:c r="C67" s="51" t="s">
        <x:v>1026</x:v>
      </x:c>
      <x:c r="D67" s="51" t="s">
        <x:v>840</x:v>
      </x:c>
      <x:c r="E67" s="66">
        <x:v>1</x:v>
      </x:c>
      <x:c r="F67" s="62">
        <x:v>180000</x:v>
      </x:c>
      <x:c r="G67" s="64" t="n">
        <x:f>F67/(1+'14_Parametros'!$B$8)</x:f>
        <x:v>151260.50420168068</x:v>
      </x:c>
      <x:c r="H67" s="64">
        <x:f t="shared" si="1"/>
        <x:v>151260.50420168068</x:v>
      </x:c>
      <x:c r="I67" s="64" t="n">
        <x:f>H67*(1+'14_Parametros'!$B$9+'14_Parametros'!$B$10)</x:f>
        <x:v>189075.63025210085</x:v>
      </x:c>
      <x:c r="J67" s="57" t="n">
        <x:f>'05_Carta Gantt'!E20</x:f>
        <x:v>46409</x:v>
      </x:c>
      <x:c r="K67" s="57" t="n">
        <x:f>'05_Carta Gantt'!F20</x:f>
        <x:v>46422</x:v>
      </x:c>
      <x:c r="L67" s="51" t="s">
        <x:v>1027</x:v>
      </x:c>
    </x:row>
    <x:row r="68" ht="34.04999923706055" customHeight="1">
      <x:c r="A68" s="52" t="s">
        <x:v>1028</x:v>
      </x:c>
      <x:c r="B68" s="52" t="s">
        <x:v>136</x:v>
      </x:c>
      <x:c r="C68" s="52" t="s">
        <x:v>1029</x:v>
      </x:c>
      <x:c r="D68" s="52" t="s">
        <x:v>840</x:v>
      </x:c>
      <x:c r="E68" s="65">
        <x:v>1</x:v>
      </x:c>
      <x:c r="F68" s="62">
        <x:v>28500</x:v>
      </x:c>
      <x:c r="G68" s="63" t="n">
        <x:f>F68/(1+'14_Parametros'!$B$8)</x:f>
        <x:v>23949.579831932773</x:v>
      </x:c>
      <x:c r="H68" s="63">
        <x:f t="shared" si="1"/>
        <x:v>23949.579831932773</x:v>
      </x:c>
      <x:c r="I68" s="63" t="n">
        <x:f>H68*(1+'14_Parametros'!$B$9+'14_Parametros'!$B$10)</x:f>
        <x:v>29936.974789915967</x:v>
      </x:c>
      <x:c r="J68" s="56" t="n">
        <x:f>'05_Carta Gantt'!E20</x:f>
        <x:v>46409</x:v>
      </x:c>
      <x:c r="K68" s="56" t="n">
        <x:f>'05_Carta Gantt'!F20</x:f>
        <x:v>46422</x:v>
      </x:c>
      <x:c r="L68" s="52" t="s">
        <x:v>1030</x:v>
      </x:c>
    </x:row>
    <x:row r="69" ht="34.04999923706055" customHeight="1">
      <x:c r="A69" s="51" t="s">
        <x:v>1031</x:v>
      </x:c>
      <x:c r="B69" s="51" t="s">
        <x:v>136</x:v>
      </x:c>
      <x:c r="C69" s="51" t="s">
        <x:v>1032</x:v>
      </x:c>
      <x:c r="D69" s="51" t="s">
        <x:v>840</x:v>
      </x:c>
      <x:c r="E69" s="66">
        <x:v>1</x:v>
      </x:c>
      <x:c r="F69" s="62">
        <x:v>145000</x:v>
      </x:c>
      <x:c r="G69" s="64" t="n">
        <x:f>F69/(1+'14_Parametros'!$B$8)</x:f>
        <x:v>121848.73949579832</x:v>
      </x:c>
      <x:c r="H69" s="64">
        <x:f t="shared" si="1"/>
        <x:v>121848.73949579832</x:v>
      </x:c>
      <x:c r="I69" s="64" t="n">
        <x:f>H69*(1+'14_Parametros'!$B$9+'14_Parametros'!$B$10)</x:f>
        <x:v>152310.9243697479</x:v>
      </x:c>
      <x:c r="J69" s="57" t="n">
        <x:f>'05_Carta Gantt'!E20</x:f>
        <x:v>46409</x:v>
      </x:c>
      <x:c r="K69" s="57" t="n">
        <x:f>'05_Carta Gantt'!F20</x:f>
        <x:v>46422</x:v>
      </x:c>
      <x:c r="L69" s="51" t="s">
        <x:v>1033</x:v>
      </x:c>
    </x:row>
    <x:row r="70" ht="34.04999923706055" customHeight="1">
      <x:c r="A70" s="52" t="s">
        <x:v>1034</x:v>
      </x:c>
      <x:c r="B70" s="52" t="s">
        <x:v>136</x:v>
      </x:c>
      <x:c r="C70" s="52" t="s">
        <x:v>1035</x:v>
      </x:c>
      <x:c r="D70" s="52" t="s">
        <x:v>840</x:v>
      </x:c>
      <x:c r="E70" s="65">
        <x:v>1</x:v>
      </x:c>
      <x:c r="F70" s="62">
        <x:v>340000</x:v>
      </x:c>
      <x:c r="G70" s="63" t="n">
        <x:f>F70/(1+'14_Parametros'!$B$8)</x:f>
        <x:v>285714.28571428574</x:v>
      </x:c>
      <x:c r="H70" s="63" t="n">
        <x:f t="shared" ref="H70:H101" si="2">E70*G70</x:f>
        <x:v>285714.28571428574</x:v>
      </x:c>
      <x:c r="I70" s="63" t="n">
        <x:f>H70*(1+'14_Parametros'!$B$9+'14_Parametros'!$B$10)</x:f>
        <x:v>357142.85714285716</x:v>
      </x:c>
      <x:c r="J70" s="56" t="n">
        <x:f>'05_Carta Gantt'!E20</x:f>
        <x:v>46409</x:v>
      </x:c>
      <x:c r="K70" s="56" t="n">
        <x:f>'05_Carta Gantt'!F20</x:f>
        <x:v>46422</x:v>
      </x:c>
      <x:c r="L70" s="52" t="s">
        <x:v>1036</x:v>
      </x:c>
    </x:row>
    <x:row r="71" ht="34.04999923706055" customHeight="1">
      <x:c r="A71" s="51" t="s">
        <x:v>1037</x:v>
      </x:c>
      <x:c r="B71" s="51" t="s">
        <x:v>136</x:v>
      </x:c>
      <x:c r="C71" s="51" t="s">
        <x:v>1038</x:v>
      </x:c>
      <x:c r="D71" s="51" t="s">
        <x:v>840</x:v>
      </x:c>
      <x:c r="E71" s="66">
        <x:v>1</x:v>
      </x:c>
      <x:c r="F71" s="62">
        <x:v>420000</x:v>
      </x:c>
      <x:c r="G71" s="64" t="n">
        <x:f>F71/(1+'14_Parametros'!$B$8)</x:f>
        <x:v>352941.17647058825</x:v>
      </x:c>
      <x:c r="H71" s="64">
        <x:f t="shared" si="2"/>
        <x:v>352941.17647058825</x:v>
      </x:c>
      <x:c r="I71" s="64" t="n">
        <x:f>H71*(1+'14_Parametros'!$B$9+'14_Parametros'!$B$10)</x:f>
        <x:v>441176.4705882353</x:v>
      </x:c>
      <x:c r="J71" s="57" t="n">
        <x:f>'05_Carta Gantt'!E20</x:f>
        <x:v>46409</x:v>
      </x:c>
      <x:c r="K71" s="57" t="n">
        <x:f>'05_Carta Gantt'!F20</x:f>
        <x:v>46422</x:v>
      </x:c>
      <x:c r="L71" s="51" t="s">
        <x:v>1039</x:v>
      </x:c>
    </x:row>
    <x:row r="72" ht="34.04999923706055" customHeight="1">
      <x:c r="A72" s="52" t="s">
        <x:v>1040</x:v>
      </x:c>
      <x:c r="B72" s="52" t="s">
        <x:v>136</x:v>
      </x:c>
      <x:c r="C72" s="52" t="s">
        <x:v>1041</x:v>
      </x:c>
      <x:c r="D72" s="52" t="s">
        <x:v>840</x:v>
      </x:c>
      <x:c r="E72" s="65">
        <x:v>1</x:v>
      </x:c>
      <x:c r="F72" s="62">
        <x:v>18500</x:v>
      </x:c>
      <x:c r="G72" s="63" t="n">
        <x:f>F72/(1+'14_Parametros'!$B$8)</x:f>
        <x:v>15546.218487394959</x:v>
      </x:c>
      <x:c r="H72" s="63">
        <x:f t="shared" si="2"/>
        <x:v>15546.218487394959</x:v>
      </x:c>
      <x:c r="I72" s="63" t="n">
        <x:f>H72*(1+'14_Parametros'!$B$9+'14_Parametros'!$B$10)</x:f>
        <x:v>19432.7731092437</x:v>
      </x:c>
      <x:c r="J72" s="56" t="n">
        <x:f>'05_Carta Gantt'!E20</x:f>
        <x:v>46409</x:v>
      </x:c>
      <x:c r="K72" s="56" t="n">
        <x:f>'05_Carta Gantt'!F20</x:f>
        <x:v>46422</x:v>
      </x:c>
      <x:c r="L72" s="52" t="s">
        <x:v>1042</x:v>
      </x:c>
    </x:row>
    <x:row r="73" ht="34.04999923706055" customHeight="1">
      <x:c r="A73" s="51" t="s">
        <x:v>1043</x:v>
      </x:c>
      <x:c r="B73" s="51" t="s">
        <x:v>136</x:v>
      </x:c>
      <x:c r="C73" s="51" t="s">
        <x:v>1044</x:v>
      </x:c>
      <x:c r="D73" s="51" t="s">
        <x:v>840</x:v>
      </x:c>
      <x:c r="E73" s="66">
        <x:v>2</x:v>
      </x:c>
      <x:c r="F73" s="62">
        <x:v>17500</x:v>
      </x:c>
      <x:c r="G73" s="64" t="n">
        <x:f>F73/(1+'14_Parametros'!$B$8)</x:f>
        <x:v>14705.882352941177</x:v>
      </x:c>
      <x:c r="H73" s="64">
        <x:f t="shared" si="2"/>
        <x:v>29411.764705882353</x:v>
      </x:c>
      <x:c r="I73" s="64" t="n">
        <x:f>H73*(1+'14_Parametros'!$B$9+'14_Parametros'!$B$10)</x:f>
        <x:v>36764.705882352944</x:v>
      </x:c>
      <x:c r="J73" s="57" t="n">
        <x:f>'05_Carta Gantt'!E20</x:f>
        <x:v>46409</x:v>
      </x:c>
      <x:c r="K73" s="57" t="n">
        <x:f>'05_Carta Gantt'!F20</x:f>
        <x:v>46422</x:v>
      </x:c>
      <x:c r="L73" s="51" t="s">
        <x:v>1045</x:v>
      </x:c>
    </x:row>
    <x:row r="74" ht="34.04999923706055" customHeight="1">
      <x:c r="A74" s="52" t="s">
        <x:v>1046</x:v>
      </x:c>
      <x:c r="B74" s="52" t="s">
        <x:v>136</x:v>
      </x:c>
      <x:c r="C74" s="52" t="s">
        <x:v>1047</x:v>
      </x:c>
      <x:c r="D74" s="52" t="s">
        <x:v>840</x:v>
      </x:c>
      <x:c r="E74" s="65">
        <x:v>2</x:v>
      </x:c>
      <x:c r="F74" s="62">
        <x:v>17500</x:v>
      </x:c>
      <x:c r="G74" s="63" t="n">
        <x:f>F74/(1+'14_Parametros'!$B$8)</x:f>
        <x:v>14705.882352941177</x:v>
      </x:c>
      <x:c r="H74" s="63">
        <x:f t="shared" si="2"/>
        <x:v>29411.764705882353</x:v>
      </x:c>
      <x:c r="I74" s="63" t="n">
        <x:f>H74*(1+'14_Parametros'!$B$9+'14_Parametros'!$B$10)</x:f>
        <x:v>36764.705882352944</x:v>
      </x:c>
      <x:c r="J74" s="56" t="n">
        <x:f>'05_Carta Gantt'!E20</x:f>
        <x:v>46409</x:v>
      </x:c>
      <x:c r="K74" s="56" t="n">
        <x:f>'05_Carta Gantt'!F20</x:f>
        <x:v>46422</x:v>
      </x:c>
      <x:c r="L74" s="52" t="s">
        <x:v>1048</x:v>
      </x:c>
    </x:row>
    <x:row r="75" ht="34.04999923706055" customHeight="1">
      <x:c r="A75" s="51" t="s">
        <x:v>1049</x:v>
      </x:c>
      <x:c r="B75" s="51" t="s">
        <x:v>136</x:v>
      </x:c>
      <x:c r="C75" s="51" t="s">
        <x:v>1050</x:v>
      </x:c>
      <x:c r="D75" s="51" t="s">
        <x:v>840</x:v>
      </x:c>
      <x:c r="E75" s="66">
        <x:v>2</x:v>
      </x:c>
      <x:c r="F75" s="62">
        <x:v>39500</x:v>
      </x:c>
      <x:c r="G75" s="64" t="n">
        <x:f>F75/(1+'14_Parametros'!$B$8)</x:f>
        <x:v>33193.27731092437</x:v>
      </x:c>
      <x:c r="H75" s="64">
        <x:f t="shared" si="2"/>
        <x:v>66386.554621848743</x:v>
      </x:c>
      <x:c r="I75" s="64" t="n">
        <x:f>H75*(1+'14_Parametros'!$B$9+'14_Parametros'!$B$10)</x:f>
        <x:v>82983.19327731093</x:v>
      </x:c>
      <x:c r="J75" s="57" t="n">
        <x:f>'05_Carta Gantt'!E20</x:f>
        <x:v>46409</x:v>
      </x:c>
      <x:c r="K75" s="57" t="n">
        <x:f>'05_Carta Gantt'!F20</x:f>
        <x:v>46422</x:v>
      </x:c>
      <x:c r="L75" s="51" t="s">
        <x:v>1051</x:v>
      </x:c>
    </x:row>
    <x:row r="76" ht="34.04999923706055" customHeight="1">
      <x:c r="A76" s="52" t="s">
        <x:v>1052</x:v>
      </x:c>
      <x:c r="B76" s="52" t="s">
        <x:v>136</x:v>
      </x:c>
      <x:c r="C76" s="52" t="s">
        <x:v>1053</x:v>
      </x:c>
      <x:c r="D76" s="52" t="s">
        <x:v>854</x:v>
      </x:c>
      <x:c r="E76" s="65">
        <x:v>150</x:v>
      </x:c>
      <x:c r="F76" s="62">
        <x:v>2100</x:v>
      </x:c>
      <x:c r="G76" s="63" t="n">
        <x:f>F76/(1+'14_Parametros'!$B$8)</x:f>
        <x:v>1764.7058823529412</x:v>
      </x:c>
      <x:c r="H76" s="63">
        <x:f t="shared" si="2"/>
        <x:v>264705.8823529412</x:v>
      </x:c>
      <x:c r="I76" s="63" t="n">
        <x:f>H76*(1+'14_Parametros'!$B$9+'14_Parametros'!$B$10)</x:f>
        <x:v>330882.3529411765</x:v>
      </x:c>
      <x:c r="J76" s="56" t="n">
        <x:f>'05_Carta Gantt'!E20</x:f>
        <x:v>46409</x:v>
      </x:c>
      <x:c r="K76" s="56" t="n">
        <x:f>'05_Carta Gantt'!F20</x:f>
        <x:v>46422</x:v>
      </x:c>
      <x:c r="L76" s="52" t="s">
        <x:v>1054</x:v>
      </x:c>
    </x:row>
    <x:row r="77" ht="34.04999923706055" customHeight="1">
      <x:c r="A77" s="51" t="s">
        <x:v>1055</x:v>
      </x:c>
      <x:c r="B77" s="51" t="s">
        <x:v>136</x:v>
      </x:c>
      <x:c r="C77" s="51" t="s">
        <x:v>1056</x:v>
      </x:c>
      <x:c r="D77" s="51" t="s">
        <x:v>854</x:v>
      </x:c>
      <x:c r="E77" s="66">
        <x:v>50</x:v>
      </x:c>
      <x:c r="F77" s="62">
        <x:v>3100</x:v>
      </x:c>
      <x:c r="G77" s="64" t="n">
        <x:f>F77/(1+'14_Parametros'!$B$8)</x:f>
        <x:v>2605.0420168067226</x:v>
      </x:c>
      <x:c r="H77" s="64">
        <x:f t="shared" si="2"/>
        <x:v>130252.10084033613</x:v>
      </x:c>
      <x:c r="I77" s="64" t="n">
        <x:f>H77*(1+'14_Parametros'!$B$9+'14_Parametros'!$B$10)</x:f>
        <x:v>162815.12605042016</x:v>
      </x:c>
      <x:c r="J77" s="57" t="n">
        <x:f>'05_Carta Gantt'!E20</x:f>
        <x:v>46409</x:v>
      </x:c>
      <x:c r="K77" s="57" t="n">
        <x:f>'05_Carta Gantt'!F20</x:f>
        <x:v>46422</x:v>
      </x:c>
      <x:c r="L77" s="51" t="s">
        <x:v>1057</x:v>
      </x:c>
    </x:row>
    <x:row r="78" ht="34.04999923706055" customHeight="1">
      <x:c r="A78" s="52" t="s">
        <x:v>1058</x:v>
      </x:c>
      <x:c r="B78" s="52" t="s">
        <x:v>136</x:v>
      </x:c>
      <x:c r="C78" s="52" t="s">
        <x:v>1059</x:v>
      </x:c>
      <x:c r="D78" s="52" t="s">
        <x:v>840</x:v>
      </x:c>
      <x:c r="E78" s="65">
        <x:v>11</x:v>
      </x:c>
      <x:c r="F78" s="62">
        <x:v>7800</x:v>
      </x:c>
      <x:c r="G78" s="63" t="n">
        <x:f>F78/(1+'14_Parametros'!$B$8)</x:f>
        <x:v>6554.621848739496</x:v>
      </x:c>
      <x:c r="H78" s="63">
        <x:f t="shared" si="2"/>
        <x:v>72100.840336134454</x:v>
      </x:c>
      <x:c r="I78" s="63" t="n">
        <x:f>H78*(1+'14_Parametros'!$B$9+'14_Parametros'!$B$10)</x:f>
        <x:v>90126.05042016806</x:v>
      </x:c>
      <x:c r="J78" s="56" t="n">
        <x:f>'05_Carta Gantt'!E20</x:f>
        <x:v>46409</x:v>
      </x:c>
      <x:c r="K78" s="56" t="n">
        <x:f>'05_Carta Gantt'!F20</x:f>
        <x:v>46422</x:v>
      </x:c>
      <x:c r="L78" s="52" t="s">
        <x:v>1060</x:v>
      </x:c>
    </x:row>
    <x:row r="79" ht="34.04999923706055" customHeight="1">
      <x:c r="A79" s="51" t="s">
        <x:v>1061</x:v>
      </x:c>
      <x:c r="B79" s="51" t="s">
        <x:v>136</x:v>
      </x:c>
      <x:c r="C79" s="51" t="s">
        <x:v>1062</x:v>
      </x:c>
      <x:c r="D79" s="51" t="s">
        <x:v>840</x:v>
      </x:c>
      <x:c r="E79" s="66">
        <x:v>8</x:v>
      </x:c>
      <x:c r="F79" s="62">
        <x:v>19500</x:v>
      </x:c>
      <x:c r="G79" s="64" t="n">
        <x:f>F79/(1+'14_Parametros'!$B$8)</x:f>
        <x:v>16386.55462184874</x:v>
      </x:c>
      <x:c r="H79" s="64">
        <x:f t="shared" si="2"/>
        <x:v>131092.43697478992</x:v>
      </x:c>
      <x:c r="I79" s="64" t="n">
        <x:f>H79*(1+'14_Parametros'!$B$9+'14_Parametros'!$B$10)</x:f>
        <x:v>163865.5462184874</x:v>
      </x:c>
      <x:c r="J79" s="57" t="n">
        <x:f>'05_Carta Gantt'!E20</x:f>
        <x:v>46409</x:v>
      </x:c>
      <x:c r="K79" s="57" t="n">
        <x:f>'05_Carta Gantt'!F20</x:f>
        <x:v>46422</x:v>
      </x:c>
      <x:c r="L79" s="51" t="s">
        <x:v>1063</x:v>
      </x:c>
    </x:row>
    <x:row r="80" ht="34.04999923706055" customHeight="1">
      <x:c r="A80" s="52" t="s">
        <x:v>1064</x:v>
      </x:c>
      <x:c r="B80" s="52" t="s">
        <x:v>136</x:v>
      </x:c>
      <x:c r="C80" s="52" t="s">
        <x:v>1065</x:v>
      </x:c>
      <x:c r="D80" s="52" t="s">
        <x:v>854</x:v>
      </x:c>
      <x:c r="E80" s="65">
        <x:v>540</x:v>
      </x:c>
      <x:c r="F80" s="62">
        <x:v>1650</x:v>
      </x:c>
      <x:c r="G80" s="63" t="n">
        <x:f>F80/(1+'14_Parametros'!$B$8)</x:f>
        <x:v>1386.5546218487395</x:v>
      </x:c>
      <x:c r="H80" s="63">
        <x:f t="shared" si="2"/>
        <x:v>748739.49579831935</x:v>
      </x:c>
      <x:c r="I80" s="63" t="n">
        <x:f>H80*(1+'14_Parametros'!$B$9+'14_Parametros'!$B$10)</x:f>
        <x:v>935924.3697478992</x:v>
      </x:c>
      <x:c r="J80" s="56" t="n">
        <x:f>'05_Carta Gantt'!E20</x:f>
        <x:v>46409</x:v>
      </x:c>
      <x:c r="K80" s="56" t="n">
        <x:f>'05_Carta Gantt'!F20</x:f>
        <x:v>46422</x:v>
      </x:c>
      <x:c r="L80" s="52" t="s">
        <x:v>1066</x:v>
      </x:c>
    </x:row>
    <x:row r="81" ht="34.04999923706055" customHeight="1">
      <x:c r="A81" s="51" t="s">
        <x:v>1067</x:v>
      </x:c>
      <x:c r="B81" s="51" t="s">
        <x:v>136</x:v>
      </x:c>
      <x:c r="C81" s="51" t="s">
        <x:v>1068</x:v>
      </x:c>
      <x:c r="D81" s="51" t="s">
        <x:v>854</x:v>
      </x:c>
      <x:c r="E81" s="66">
        <x:v>180</x:v>
      </x:c>
      <x:c r="F81" s="62">
        <x:v>3100</x:v>
      </x:c>
      <x:c r="G81" s="64" t="n">
        <x:f>F81/(1+'14_Parametros'!$B$8)</x:f>
        <x:v>2605.0420168067226</x:v>
      </x:c>
      <x:c r="H81" s="64">
        <x:f t="shared" si="2"/>
        <x:v>468907.56302521005</x:v>
      </x:c>
      <x:c r="I81" s="64" t="n">
        <x:f>H81*(1+'14_Parametros'!$B$9+'14_Parametros'!$B$10)</x:f>
        <x:v>586134.4537815126</x:v>
      </x:c>
      <x:c r="J81" s="57" t="n">
        <x:f>'05_Carta Gantt'!E20</x:f>
        <x:v>46409</x:v>
      </x:c>
      <x:c r="K81" s="57" t="n">
        <x:f>'05_Carta Gantt'!F20</x:f>
        <x:v>46422</x:v>
      </x:c>
      <x:c r="L81" s="51" t="s">
        <x:v>1069</x:v>
      </x:c>
    </x:row>
    <x:row r="82" ht="34.04999923706055" customHeight="1">
      <x:c r="A82" s="52" t="s">
        <x:v>1070</x:v>
      </x:c>
      <x:c r="B82" s="52" t="s">
        <x:v>136</x:v>
      </x:c>
      <x:c r="C82" s="52" t="s">
        <x:v>1071</x:v>
      </x:c>
      <x:c r="D82" s="52" t="s">
        <x:v>840</x:v>
      </x:c>
      <x:c r="E82" s="65">
        <x:v>11</x:v>
      </x:c>
      <x:c r="F82" s="62">
        <x:v>7800</x:v>
      </x:c>
      <x:c r="G82" s="63" t="n">
        <x:f>F82/(1+'14_Parametros'!$B$8)</x:f>
        <x:v>6554.621848739496</x:v>
      </x:c>
      <x:c r="H82" s="63">
        <x:f t="shared" si="2"/>
        <x:v>72100.840336134454</x:v>
      </x:c>
      <x:c r="I82" s="63" t="n">
        <x:f>H82*(1+'14_Parametros'!$B$9+'14_Parametros'!$B$10)</x:f>
        <x:v>90126.05042016806</x:v>
      </x:c>
      <x:c r="J82" s="56" t="n">
        <x:f>'05_Carta Gantt'!E20</x:f>
        <x:v>46409</x:v>
      </x:c>
      <x:c r="K82" s="56" t="n">
        <x:f>'05_Carta Gantt'!F20</x:f>
        <x:v>46422</x:v>
      </x:c>
      <x:c r="L82" s="52" t="s">
        <x:v>1072</x:v>
      </x:c>
    </x:row>
    <x:row r="83" ht="34.04999923706055" customHeight="1">
      <x:c r="A83" s="51" t="s">
        <x:v>1073</x:v>
      </x:c>
      <x:c r="B83" s="51" t="s">
        <x:v>136</x:v>
      </x:c>
      <x:c r="C83" s="51" t="s">
        <x:v>1074</x:v>
      </x:c>
      <x:c r="D83" s="51" t="s">
        <x:v>840</x:v>
      </x:c>
      <x:c r="E83" s="66">
        <x:v>5</x:v>
      </x:c>
      <x:c r="F83" s="62">
        <x:v>14500</x:v>
      </x:c>
      <x:c r="G83" s="64" t="n">
        <x:f>F83/(1+'14_Parametros'!$B$8)</x:f>
        <x:v>12184.873949579833</x:v>
      </x:c>
      <x:c r="H83" s="64">
        <x:f t="shared" si="2"/>
        <x:v>60924.369747899167</x:v>
      </x:c>
      <x:c r="I83" s="64" t="n">
        <x:f>H83*(1+'14_Parametros'!$B$9+'14_Parametros'!$B$10)</x:f>
        <x:v>76155.46218487396</x:v>
      </x:c>
      <x:c r="J83" s="57" t="n">
        <x:f>'05_Carta Gantt'!E20</x:f>
        <x:v>46409</x:v>
      </x:c>
      <x:c r="K83" s="57" t="n">
        <x:f>'05_Carta Gantt'!F20</x:f>
        <x:v>46422</x:v>
      </x:c>
      <x:c r="L83" s="51" t="s">
        <x:v>1075</x:v>
      </x:c>
    </x:row>
    <x:row r="84" ht="34.04999923706055" customHeight="1">
      <x:c r="A84" s="52" t="s">
        <x:v>1076</x:v>
      </x:c>
      <x:c r="B84" s="52" t="s">
        <x:v>136</x:v>
      </x:c>
      <x:c r="C84" s="52" t="s">
        <x:v>1077</x:v>
      </x:c>
      <x:c r="D84" s="52" t="s">
        <x:v>840</x:v>
      </x:c>
      <x:c r="E84" s="65">
        <x:v>1</x:v>
      </x:c>
      <x:c r="F84" s="62">
        <x:v>17500</x:v>
      </x:c>
      <x:c r="G84" s="63" t="n">
        <x:f>F84/(1+'14_Parametros'!$B$8)</x:f>
        <x:v>14705.882352941177</x:v>
      </x:c>
      <x:c r="H84" s="63">
        <x:f t="shared" si="2"/>
        <x:v>14705.882352941177</x:v>
      </x:c>
      <x:c r="I84" s="63" t="n">
        <x:f>H84*(1+'14_Parametros'!$B$9+'14_Parametros'!$B$10)</x:f>
        <x:v>18382.352941176472</x:v>
      </x:c>
      <x:c r="J84" s="56" t="n">
        <x:f>'05_Carta Gantt'!E20</x:f>
        <x:v>46409</x:v>
      </x:c>
      <x:c r="K84" s="56" t="n">
        <x:f>'05_Carta Gantt'!F20</x:f>
        <x:v>46422</x:v>
      </x:c>
      <x:c r="L84" s="52" t="s">
        <x:v>1078</x:v>
      </x:c>
    </x:row>
    <x:row r="85" ht="34.04999923706055" customHeight="1">
      <x:c r="A85" s="51" t="s">
        <x:v>1079</x:v>
      </x:c>
      <x:c r="B85" s="51" t="s">
        <x:v>136</x:v>
      </x:c>
      <x:c r="C85" s="51" t="s">
        <x:v>1080</x:v>
      </x:c>
      <x:c r="D85" s="51" t="s">
        <x:v>840</x:v>
      </x:c>
      <x:c r="E85" s="66">
        <x:v>1</x:v>
      </x:c>
      <x:c r="F85" s="62">
        <x:v>20500</x:v>
      </x:c>
      <x:c r="G85" s="64" t="n">
        <x:f>F85/(1+'14_Parametros'!$B$8)</x:f>
        <x:v>17226.89075630252</x:v>
      </x:c>
      <x:c r="H85" s="64">
        <x:f t="shared" si="2"/>
        <x:v>17226.89075630252</x:v>
      </x:c>
      <x:c r="I85" s="64" t="n">
        <x:f>H85*(1+'14_Parametros'!$B$9+'14_Parametros'!$B$10)</x:f>
        <x:v>21533.61344537815</x:v>
      </x:c>
      <x:c r="J85" s="57" t="n">
        <x:f>'05_Carta Gantt'!E20</x:f>
        <x:v>46409</x:v>
      </x:c>
      <x:c r="K85" s="57" t="n">
        <x:f>'05_Carta Gantt'!F20</x:f>
        <x:v>46422</x:v>
      </x:c>
      <x:c r="L85" s="51" t="s">
        <x:v>1081</x:v>
      </x:c>
    </x:row>
    <x:row r="86" ht="34.04999923706055" customHeight="1">
      <x:c r="A86" s="52" t="s">
        <x:v>1082</x:v>
      </x:c>
      <x:c r="B86" s="52" t="s">
        <x:v>136</x:v>
      </x:c>
      <x:c r="C86" s="52" t="s">
        <x:v>1083</x:v>
      </x:c>
      <x:c r="D86" s="52" t="s">
        <x:v>840</x:v>
      </x:c>
      <x:c r="E86" s="65">
        <x:v>2</x:v>
      </x:c>
      <x:c r="F86" s="62">
        <x:v>22500</x:v>
      </x:c>
      <x:c r="G86" s="63" t="n">
        <x:f>F86/(1+'14_Parametros'!$B$8)</x:f>
        <x:v>18907.563025210085</x:v>
      </x:c>
      <x:c r="H86" s="63">
        <x:f t="shared" si="2"/>
        <x:v>37815.126050420171</x:v>
      </x:c>
      <x:c r="I86" s="63" t="n">
        <x:f>H86*(1+'14_Parametros'!$B$9+'14_Parametros'!$B$10)</x:f>
        <x:v>47268.90756302521</x:v>
      </x:c>
      <x:c r="J86" s="56" t="n">
        <x:f>'05_Carta Gantt'!E20</x:f>
        <x:v>46409</x:v>
      </x:c>
      <x:c r="K86" s="56" t="n">
        <x:f>'05_Carta Gantt'!F20</x:f>
        <x:v>46422</x:v>
      </x:c>
      <x:c r="L86" s="52" t="s">
        <x:v>1084</x:v>
      </x:c>
    </x:row>
    <x:row r="87" ht="34.04999923706055" customHeight="1">
      <x:c r="A87" s="51" t="s">
        <x:v>1085</x:v>
      </x:c>
      <x:c r="B87" s="51" t="s">
        <x:v>136</x:v>
      </x:c>
      <x:c r="C87" s="51" t="s">
        <x:v>1086</x:v>
      </x:c>
      <x:c r="D87" s="51" t="s">
        <x:v>840</x:v>
      </x:c>
      <x:c r="E87" s="66">
        <x:v>2</x:v>
      </x:c>
      <x:c r="F87" s="62">
        <x:v>22500</x:v>
      </x:c>
      <x:c r="G87" s="64" t="n">
        <x:f>F87/(1+'14_Parametros'!$B$8)</x:f>
        <x:v>18907.563025210085</x:v>
      </x:c>
      <x:c r="H87" s="64">
        <x:f t="shared" si="2"/>
        <x:v>37815.126050420171</x:v>
      </x:c>
      <x:c r="I87" s="64" t="n">
        <x:f>H87*(1+'14_Parametros'!$B$9+'14_Parametros'!$B$10)</x:f>
        <x:v>47268.90756302521</x:v>
      </x:c>
      <x:c r="J87" s="57" t="n">
        <x:f>'05_Carta Gantt'!E20</x:f>
        <x:v>46409</x:v>
      </x:c>
      <x:c r="K87" s="57" t="n">
        <x:f>'05_Carta Gantt'!F20</x:f>
        <x:v>46422</x:v>
      </x:c>
      <x:c r="L87" s="51" t="s">
        <x:v>1087</x:v>
      </x:c>
    </x:row>
    <x:row r="88" ht="34.04999923706055" customHeight="1">
      <x:c r="A88" s="52" t="s">
        <x:v>1088</x:v>
      </x:c>
      <x:c r="B88" s="52" t="s">
        <x:v>136</x:v>
      </x:c>
      <x:c r="C88" s="52" t="s">
        <x:v>1089</x:v>
      </x:c>
      <x:c r="D88" s="52" t="s">
        <x:v>840</x:v>
      </x:c>
      <x:c r="E88" s="65">
        <x:v>7</x:v>
      </x:c>
      <x:c r="F88" s="62">
        <x:v>49000</x:v>
      </x:c>
      <x:c r="G88" s="63" t="n">
        <x:f>F88/(1+'14_Parametros'!$B$8)</x:f>
        <x:v>41176.470588235294</x:v>
      </x:c>
      <x:c r="H88" s="63">
        <x:f t="shared" si="2"/>
        <x:v>288235.29411764705</x:v>
      </x:c>
      <x:c r="I88" s="63" t="n">
        <x:f>H88*(1+'14_Parametros'!$B$9+'14_Parametros'!$B$10)</x:f>
        <x:v>360294.1176470588</x:v>
      </x:c>
      <x:c r="J88" s="56" t="n">
        <x:f>'05_Carta Gantt'!E20</x:f>
        <x:v>46409</x:v>
      </x:c>
      <x:c r="K88" s="56" t="n">
        <x:f>'05_Carta Gantt'!F20</x:f>
        <x:v>46422</x:v>
      </x:c>
      <x:c r="L88" s="52" t="s">
        <x:v>1090</x:v>
      </x:c>
    </x:row>
    <x:row r="89" ht="34.04999923706055" customHeight="1">
      <x:c r="A89" s="51" t="s">
        <x:v>1091</x:v>
      </x:c>
      <x:c r="B89" s="51" t="s">
        <x:v>136</x:v>
      </x:c>
      <x:c r="C89" s="51" t="s">
        <x:v>1092</x:v>
      </x:c>
      <x:c r="D89" s="51" t="s">
        <x:v>840</x:v>
      </x:c>
      <x:c r="E89" s="66">
        <x:v>6</x:v>
      </x:c>
      <x:c r="F89" s="62">
        <x:v>43000</x:v>
      </x:c>
      <x:c r="G89" s="64" t="n">
        <x:f>F89/(1+'14_Parametros'!$B$8)</x:f>
        <x:v>36134.45378151261</x:v>
      </x:c>
      <x:c r="H89" s="64">
        <x:f t="shared" si="2"/>
        <x:v>216806.72268907566</x:v>
      </x:c>
      <x:c r="I89" s="64" t="n">
        <x:f>H89*(1+'14_Parametros'!$B$9+'14_Parametros'!$B$10)</x:f>
        <x:v>271008.4033613446</x:v>
      </x:c>
      <x:c r="J89" s="57" t="n">
        <x:f>'05_Carta Gantt'!E20</x:f>
        <x:v>46409</x:v>
      </x:c>
      <x:c r="K89" s="57" t="n">
        <x:f>'05_Carta Gantt'!F20</x:f>
        <x:v>46422</x:v>
      </x:c>
      <x:c r="L89" s="51" t="s">
        <x:v>1093</x:v>
      </x:c>
    </x:row>
    <x:row r="90" ht="34.04999923706055" customHeight="1">
      <x:c r="A90" s="52" t="s">
        <x:v>1094</x:v>
      </x:c>
      <x:c r="B90" s="52" t="s">
        <x:v>136</x:v>
      </x:c>
      <x:c r="C90" s="52" t="s">
        <x:v>1095</x:v>
      </x:c>
      <x:c r="D90" s="52" t="s">
        <x:v>840</x:v>
      </x:c>
      <x:c r="E90" s="65">
        <x:v>1</x:v>
      </x:c>
      <x:c r="F90" s="62">
        <x:v>58000</x:v>
      </x:c>
      <x:c r="G90" s="63" t="n">
        <x:f>F90/(1+'14_Parametros'!$B$8)</x:f>
        <x:v>48739.49579831933</x:v>
      </x:c>
      <x:c r="H90" s="63">
        <x:f t="shared" si="2"/>
        <x:v>48739.495798319331</x:v>
      </x:c>
      <x:c r="I90" s="63" t="n">
        <x:f>H90*(1+'14_Parametros'!$B$9+'14_Parametros'!$B$10)</x:f>
        <x:v>60924.36974789917</x:v>
      </x:c>
      <x:c r="J90" s="56" t="n">
        <x:f>'05_Carta Gantt'!E20</x:f>
        <x:v>46409</x:v>
      </x:c>
      <x:c r="K90" s="56" t="n">
        <x:f>'05_Carta Gantt'!F20</x:f>
        <x:v>46422</x:v>
      </x:c>
      <x:c r="L90" s="52" t="s">
        <x:v>1096</x:v>
      </x:c>
    </x:row>
    <x:row r="91" ht="34.04999923706055" customHeight="1">
      <x:c r="A91" s="51" t="s">
        <x:v>1097</x:v>
      </x:c>
      <x:c r="B91" s="51" t="s">
        <x:v>136</x:v>
      </x:c>
      <x:c r="C91" s="51" t="s">
        <x:v>1098</x:v>
      </x:c>
      <x:c r="D91" s="51" t="s">
        <x:v>840</x:v>
      </x:c>
      <x:c r="E91" s="66">
        <x:v>3</x:v>
      </x:c>
      <x:c r="F91" s="62">
        <x:v>52000</x:v>
      </x:c>
      <x:c r="G91" s="64" t="n">
        <x:f>F91/(1+'14_Parametros'!$B$8)</x:f>
        <x:v>43697.47899159664</x:v>
      </x:c>
      <x:c r="H91" s="64">
        <x:f t="shared" si="2"/>
        <x:v>131092.43697478992</x:v>
      </x:c>
      <x:c r="I91" s="64" t="n">
        <x:f>H91*(1+'14_Parametros'!$B$9+'14_Parametros'!$B$10)</x:f>
        <x:v>163865.5462184874</x:v>
      </x:c>
      <x:c r="J91" s="57" t="n">
        <x:f>'05_Carta Gantt'!E20</x:f>
        <x:v>46409</x:v>
      </x:c>
      <x:c r="K91" s="57" t="n">
        <x:f>'05_Carta Gantt'!F20</x:f>
        <x:v>46422</x:v>
      </x:c>
      <x:c r="L91" s="51" t="s">
        <x:v>1099</x:v>
      </x:c>
    </x:row>
    <x:row r="92" ht="34.04999923706055" customHeight="1">
      <x:c r="A92" s="52" t="s">
        <x:v>1100</x:v>
      </x:c>
      <x:c r="B92" s="52" t="s">
        <x:v>137</x:v>
      </x:c>
      <x:c r="C92" s="52" t="s">
        <x:v>1101</x:v>
      </x:c>
      <x:c r="D92" s="52" t="s">
        <x:v>867</x:v>
      </x:c>
      <x:c r="E92" s="65">
        <x:v>4.24</x:v>
      </x:c>
      <x:c r="F92" s="62">
        <x:v>42000</x:v>
      </x:c>
      <x:c r="G92" s="63" t="n">
        <x:f>F92/(1+'14_Parametros'!$B$8)</x:f>
        <x:v>35294.117647058825</x:v>
      </x:c>
      <x:c r="H92" s="63">
        <x:f t="shared" si="2"/>
        <x:v>149647.05882352943</x:v>
      </x:c>
      <x:c r="I92" s="63" t="n">
        <x:f>H92*(1+'14_Parametros'!$B$9+'14_Parametros'!$B$10)</x:f>
        <x:v>187058.82352941178</x:v>
      </x:c>
      <x:c r="J92" s="56" t="n">
        <x:f>'05_Carta Gantt'!E21</x:f>
        <x:v>46395</x:v>
      </x:c>
      <x:c r="K92" s="56" t="n">
        <x:f>'05_Carta Gantt'!F21</x:f>
        <x:v>46406</x:v>
      </x:c>
      <x:c r="L92" s="52" t="s">
        <x:v>1102</x:v>
      </x:c>
    </x:row>
    <x:row r="93" ht="34.04999923706055" customHeight="1">
      <x:c r="A93" s="51" t="s">
        <x:v>1103</x:v>
      </x:c>
      <x:c r="B93" s="51" t="s">
        <x:v>137</x:v>
      </x:c>
      <x:c r="C93" s="51" t="s">
        <x:v>1104</x:v>
      </x:c>
      <x:c r="D93" s="51" t="s">
        <x:v>867</x:v>
      </x:c>
      <x:c r="E93" s="66">
        <x:v>1.71</x:v>
      </x:c>
      <x:c r="F93" s="62">
        <x:v>55000</x:v>
      </x:c>
      <x:c r="G93" s="64" t="n">
        <x:f>F93/(1+'14_Parametros'!$B$8)</x:f>
        <x:v>46218.487394957985</x:v>
      </x:c>
      <x:c r="H93" s="64">
        <x:f t="shared" si="2"/>
        <x:v>79033.613445378156</x:v>
      </x:c>
      <x:c r="I93" s="64" t="n">
        <x:f>H93*(1+'14_Parametros'!$B$9+'14_Parametros'!$B$10)</x:f>
        <x:v>98792.01680672269</x:v>
      </x:c>
      <x:c r="J93" s="57" t="n">
        <x:f>'05_Carta Gantt'!E21</x:f>
        <x:v>46395</x:v>
      </x:c>
      <x:c r="K93" s="57" t="n">
        <x:f>'05_Carta Gantt'!F21</x:f>
        <x:v>46406</x:v>
      </x:c>
      <x:c r="L93" s="51" t="s">
        <x:v>1105</x:v>
      </x:c>
    </x:row>
    <x:row r="94" ht="34.04999923706055" customHeight="1">
      <x:c r="A94" s="52" t="s">
        <x:v>1106</x:v>
      </x:c>
      <x:c r="B94" s="52" t="s">
        <x:v>137</x:v>
      </x:c>
      <x:c r="C94" s="52" t="s">
        <x:v>1107</x:v>
      </x:c>
      <x:c r="D94" s="52" t="s">
        <x:v>867</x:v>
      </x:c>
      <x:c r="E94" s="65">
        <x:v>2.52</x:v>
      </x:c>
      <x:c r="F94" s="62">
        <x:v>32000</x:v>
      </x:c>
      <x:c r="G94" s="63" t="n">
        <x:f>F94/(1+'14_Parametros'!$B$8)</x:f>
        <x:v>26890.75630252101</x:v>
      </x:c>
      <x:c r="H94" s="63">
        <x:f t="shared" si="2"/>
        <x:v>67764.705882352951</x:v>
      </x:c>
      <x:c r="I94" s="63" t="n">
        <x:f>H94*(1+'14_Parametros'!$B$9+'14_Parametros'!$B$10)</x:f>
        <x:v>84705.88235294119</x:v>
      </x:c>
      <x:c r="J94" s="56" t="n">
        <x:f>'05_Carta Gantt'!E21</x:f>
        <x:v>46395</x:v>
      </x:c>
      <x:c r="K94" s="56" t="n">
        <x:f>'05_Carta Gantt'!F21</x:f>
        <x:v>46406</x:v>
      </x:c>
      <x:c r="L94" s="52" t="s">
        <x:v>1108</x:v>
      </x:c>
    </x:row>
    <x:row r="95" ht="34.04999923706055" customHeight="1">
      <x:c r="A95" s="51" t="s">
        <x:v>1109</x:v>
      </x:c>
      <x:c r="B95" s="51" t="s">
        <x:v>137</x:v>
      </x:c>
      <x:c r="C95" s="51" t="s">
        <x:v>1110</x:v>
      </x:c>
      <x:c r="D95" s="51" t="s">
        <x:v>854</x:v>
      </x:c>
      <x:c r="E95" s="66">
        <x:v>18</x:v>
      </x:c>
      <x:c r="F95" s="62">
        <x:v>8200</x:v>
      </x:c>
      <x:c r="G95" s="64" t="n">
        <x:f>F95/(1+'14_Parametros'!$B$8)</x:f>
        <x:v>6890.756302521008</x:v>
      </x:c>
      <x:c r="H95" s="64">
        <x:f t="shared" si="2"/>
        <x:v>124033.61344537816</x:v>
      </x:c>
      <x:c r="I95" s="64" t="n">
        <x:f>H95*(1+'14_Parametros'!$B$9+'14_Parametros'!$B$10)</x:f>
        <x:v>155042.0168067227</x:v>
      </x:c>
      <x:c r="J95" s="57" t="n">
        <x:f>'05_Carta Gantt'!E21</x:f>
        <x:v>46395</x:v>
      </x:c>
      <x:c r="K95" s="57" t="n">
        <x:f>'05_Carta Gantt'!F21</x:f>
        <x:v>46406</x:v>
      </x:c>
      <x:c r="L95" s="51" t="s">
        <x:v>1111</x:v>
      </x:c>
    </x:row>
    <x:row r="96" ht="34.04999923706055" customHeight="1">
      <x:c r="A96" s="52" t="s">
        <x:v>1112</x:v>
      </x:c>
      <x:c r="B96" s="52" t="s">
        <x:v>137</x:v>
      </x:c>
      <x:c r="C96" s="52" t="s">
        <x:v>1113</x:v>
      </x:c>
      <x:c r="D96" s="52" t="s">
        <x:v>854</x:v>
      </x:c>
      <x:c r="E96" s="65">
        <x:v>6</x:v>
      </x:c>
      <x:c r="F96" s="62">
        <x:v>12500</x:v>
      </x:c>
      <x:c r="G96" s="63" t="n">
        <x:f>F96/(1+'14_Parametros'!$B$8)</x:f>
        <x:v>10504.20168067227</x:v>
      </x:c>
      <x:c r="H96" s="63">
        <x:f t="shared" si="2"/>
        <x:v>63025.210084033621</x:v>
      </x:c>
      <x:c r="I96" s="63" t="n">
        <x:f>H96*(1+'14_Parametros'!$B$9+'14_Parametros'!$B$10)</x:f>
        <x:v>78781.51260504202</x:v>
      </x:c>
      <x:c r="J96" s="56" t="n">
        <x:f>'05_Carta Gantt'!E21</x:f>
        <x:v>46395</x:v>
      </x:c>
      <x:c r="K96" s="56" t="n">
        <x:f>'05_Carta Gantt'!F21</x:f>
        <x:v>46406</x:v>
      </x:c>
      <x:c r="L96" s="52" t="s">
        <x:v>1114</x:v>
      </x:c>
    </x:row>
    <x:row r="97" ht="34.04999923706055" customHeight="1">
      <x:c r="A97" s="51" t="s">
        <x:v>1115</x:v>
      </x:c>
      <x:c r="B97" s="51" t="s">
        <x:v>137</x:v>
      </x:c>
      <x:c r="C97" s="51" t="s">
        <x:v>1116</x:v>
      </x:c>
      <x:c r="D97" s="51" t="s">
        <x:v>854</x:v>
      </x:c>
      <x:c r="E97" s="66">
        <x:v>30</x:v>
      </x:c>
      <x:c r="F97" s="62">
        <x:v>19800</x:v>
      </x:c>
      <x:c r="G97" s="64" t="n">
        <x:f>F97/(1+'14_Parametros'!$B$8)</x:f>
        <x:v>16638.655462184874</x:v>
      </x:c>
      <x:c r="H97" s="64">
        <x:f t="shared" si="2"/>
        <x:v>499159.66386554623</x:v>
      </x:c>
      <x:c r="I97" s="64" t="n">
        <x:f>H97*(1+'14_Parametros'!$B$9+'14_Parametros'!$B$10)</x:f>
        <x:v>623949.5798319328</x:v>
      </x:c>
      <x:c r="J97" s="57" t="n">
        <x:f>'05_Carta Gantt'!E21</x:f>
        <x:v>46395</x:v>
      </x:c>
      <x:c r="K97" s="57" t="n">
        <x:f>'05_Carta Gantt'!F21</x:f>
        <x:v>46406</x:v>
      </x:c>
      <x:c r="L97" s="51" t="s">
        <x:v>1117</x:v>
      </x:c>
    </x:row>
    <x:row r="98" ht="34.04999923706055" customHeight="1">
      <x:c r="A98" s="52" t="s">
        <x:v>1118</x:v>
      </x:c>
      <x:c r="B98" s="52" t="s">
        <x:v>137</x:v>
      </x:c>
      <x:c r="C98" s="52" t="s">
        <x:v>1119</x:v>
      </x:c>
      <x:c r="D98" s="52" t="s">
        <x:v>1120</x:v>
      </x:c>
      <x:c r="E98" s="65">
        <x:v>10</x:v>
      </x:c>
      <x:c r="F98" s="62">
        <x:v>24000</x:v>
      </x:c>
      <x:c r="G98" s="63" t="n">
        <x:f>F98/(1+'14_Parametros'!$B$8)</x:f>
        <x:v>20168.06722689076</x:v>
      </x:c>
      <x:c r="H98" s="63">
        <x:f t="shared" si="2"/>
        <x:v>201680.6722689076</x:v>
      </x:c>
      <x:c r="I98" s="63" t="n">
        <x:f>H98*(1+'14_Parametros'!$B$9+'14_Parametros'!$B$10)</x:f>
        <x:v>252100.84033613448</x:v>
      </x:c>
      <x:c r="J98" s="56" t="n">
        <x:f>'05_Carta Gantt'!E21</x:f>
        <x:v>46395</x:v>
      </x:c>
      <x:c r="K98" s="56" t="n">
        <x:f>'05_Carta Gantt'!F21</x:f>
        <x:v>46406</x:v>
      </x:c>
      <x:c r="L98" s="52" t="s">
        <x:v>1121</x:v>
      </x:c>
    </x:row>
    <x:row r="99" ht="34.04999923706055" customHeight="1">
      <x:c r="A99" s="51" t="s">
        <x:v>1122</x:v>
      </x:c>
      <x:c r="B99" s="51" t="s">
        <x:v>137</x:v>
      </x:c>
      <x:c r="C99" s="51" t="s">
        <x:v>1123</x:v>
      </x:c>
      <x:c r="D99" s="51" t="s">
        <x:v>854</x:v>
      </x:c>
      <x:c r="E99" s="66">
        <x:v>13.5</x:v>
      </x:c>
      <x:c r="F99" s="62">
        <x:v>6200</x:v>
      </x:c>
      <x:c r="G99" s="64" t="n">
        <x:f>F99/(1+'14_Parametros'!$B$8)</x:f>
        <x:v>5210.084033613445</x:v>
      </x:c>
      <x:c r="H99" s="64">
        <x:f t="shared" si="2"/>
        <x:v>70336.134453781517</x:v>
      </x:c>
      <x:c r="I99" s="64" t="n">
        <x:f>H99*(1+'14_Parametros'!$B$9+'14_Parametros'!$B$10)</x:f>
        <x:v>87920.1680672269</x:v>
      </x:c>
      <x:c r="J99" s="57" t="n">
        <x:f>'05_Carta Gantt'!E21</x:f>
        <x:v>46395</x:v>
      </x:c>
      <x:c r="K99" s="57" t="n">
        <x:f>'05_Carta Gantt'!F21</x:f>
        <x:v>46406</x:v>
      </x:c>
      <x:c r="L99" s="51" t="s">
        <x:v>1124</x:v>
      </x:c>
    </x:row>
    <x:row r="100" ht="34.04999923706055" customHeight="1">
      <x:c r="A100" s="52" t="s">
        <x:v>1125</x:v>
      </x:c>
      <x:c r="B100" s="52" t="s">
        <x:v>137</x:v>
      </x:c>
      <x:c r="C100" s="52" t="s">
        <x:v>1126</x:v>
      </x:c>
      <x:c r="D100" s="52" t="s">
        <x:v>854</x:v>
      </x:c>
      <x:c r="E100" s="65">
        <x:v>0.56000000000000005</x:v>
      </x:c>
      <x:c r="F100" s="62">
        <x:v>8200</x:v>
      </x:c>
      <x:c r="G100" s="63" t="n">
        <x:f>F100/(1+'14_Parametros'!$B$8)</x:f>
        <x:v>6890.756302521008</x:v>
      </x:c>
      <x:c r="H100" s="63">
        <x:f t="shared" si="2"/>
        <x:v>3858.8235294117649</x:v>
      </x:c>
      <x:c r="I100" s="63" t="n">
        <x:f>H100*(1+'14_Parametros'!$B$9+'14_Parametros'!$B$10)</x:f>
        <x:v>4823.529411764706</x:v>
      </x:c>
      <x:c r="J100" s="56" t="n">
        <x:f>'05_Carta Gantt'!E21</x:f>
        <x:v>46395</x:v>
      </x:c>
      <x:c r="K100" s="56" t="n">
        <x:f>'05_Carta Gantt'!F21</x:f>
        <x:v>46406</x:v>
      </x:c>
      <x:c r="L100" s="52" t="s">
        <x:v>1127</x:v>
      </x:c>
    </x:row>
    <x:row r="101" ht="34.04999923706055" customHeight="1">
      <x:c r="A101" s="51" t="s">
        <x:v>1128</x:v>
      </x:c>
      <x:c r="B101" s="51" t="s">
        <x:v>137</x:v>
      </x:c>
      <x:c r="C101" s="51" t="s">
        <x:v>1129</x:v>
      </x:c>
      <x:c r="D101" s="51" t="s">
        <x:v>854</x:v>
      </x:c>
      <x:c r="E101" s="66">
        <x:v>24.6</x:v>
      </x:c>
      <x:c r="F101" s="62">
        <x:v>10500</x:v>
      </x:c>
      <x:c r="G101" s="64" t="n">
        <x:f>F101/(1+'14_Parametros'!$B$8)</x:f>
        <x:v>8823.529411764706</x:v>
      </x:c>
      <x:c r="H101" s="64">
        <x:f t="shared" si="2"/>
        <x:v>217058.82352941178</x:v>
      </x:c>
      <x:c r="I101" s="64" t="n">
        <x:f>H101*(1+'14_Parametros'!$B$9+'14_Parametros'!$B$10)</x:f>
        <x:v>271323.5294117647</x:v>
      </x:c>
      <x:c r="J101" s="57" t="n">
        <x:f>'05_Carta Gantt'!E21</x:f>
        <x:v>46395</x:v>
      </x:c>
      <x:c r="K101" s="57" t="n">
        <x:f>'05_Carta Gantt'!F21</x:f>
        <x:v>46406</x:v>
      </x:c>
      <x:c r="L101" s="51" t="s">
        <x:v>1130</x:v>
      </x:c>
    </x:row>
    <x:row r="102" ht="34.04999923706055" customHeight="1">
      <x:c r="A102" s="52" t="s">
        <x:v>1131</x:v>
      </x:c>
      <x:c r="B102" s="52" t="s">
        <x:v>137</x:v>
      </x:c>
      <x:c r="C102" s="52" t="s">
        <x:v>1132</x:v>
      </x:c>
      <x:c r="D102" s="52" t="s">
        <x:v>1120</x:v>
      </x:c>
      <x:c r="E102" s="65">
        <x:v>10</x:v>
      </x:c>
      <x:c r="F102" s="62">
        <x:v>14000</x:v>
      </x:c>
      <x:c r="G102" s="63" t="n">
        <x:f>F102/(1+'14_Parametros'!$B$8)</x:f>
        <x:v>11764.705882352942</x:v>
      </x:c>
      <x:c r="H102" s="63" t="n">
        <x:f t="shared" ref="H102:H133" si="3">E102*G102</x:f>
        <x:v>117647.05882352943</x:v>
      </x:c>
      <x:c r="I102" s="63" t="n">
        <x:f>H102*(1+'14_Parametros'!$B$9+'14_Parametros'!$B$10)</x:f>
        <x:v>147058.82352941178</x:v>
      </x:c>
      <x:c r="J102" s="56" t="n">
        <x:f>'05_Carta Gantt'!E21</x:f>
        <x:v>46395</x:v>
      </x:c>
      <x:c r="K102" s="56" t="n">
        <x:f>'05_Carta Gantt'!F21</x:f>
        <x:v>46406</x:v>
      </x:c>
      <x:c r="L102" s="52" t="s">
        <x:v>1133</x:v>
      </x:c>
    </x:row>
    <x:row r="103" ht="34.04999923706055" customHeight="1">
      <x:c r="A103" s="51" t="s">
        <x:v>1134</x:v>
      </x:c>
      <x:c r="B103" s="51" t="s">
        <x:v>137</x:v>
      </x:c>
      <x:c r="C103" s="51" t="s">
        <x:v>1135</x:v>
      </x:c>
      <x:c r="D103" s="51" t="s">
        <x:v>840</x:v>
      </x:c>
      <x:c r="E103" s="66">
        <x:v>1</x:v>
      </x:c>
      <x:c r="F103" s="62">
        <x:v>220000</x:v>
      </x:c>
      <x:c r="G103" s="64" t="n">
        <x:f>F103/(1+'14_Parametros'!$B$8)</x:f>
        <x:v>184873.94957983194</x:v>
      </x:c>
      <x:c r="H103" s="64">
        <x:f t="shared" si="3"/>
        <x:v>184873.94957983194</x:v>
      </x:c>
      <x:c r="I103" s="64" t="n">
        <x:f>H103*(1+'14_Parametros'!$B$9+'14_Parametros'!$B$10)</x:f>
        <x:v>231092.43697478992</x:v>
      </x:c>
      <x:c r="J103" s="57" t="n">
        <x:f>'05_Carta Gantt'!E21</x:f>
        <x:v>46395</x:v>
      </x:c>
      <x:c r="K103" s="57" t="n">
        <x:f>'05_Carta Gantt'!F21</x:f>
        <x:v>46406</x:v>
      </x:c>
      <x:c r="L103" s="51" t="s">
        <x:v>1136</x:v>
      </x:c>
    </x:row>
    <x:row r="104" ht="34.04999923706055" customHeight="1">
      <x:c r="A104" s="52" t="s">
        <x:v>1137</x:v>
      </x:c>
      <x:c r="B104" s="52" t="s">
        <x:v>137</x:v>
      </x:c>
      <x:c r="C104" s="52" t="s">
        <x:v>1138</x:v>
      </x:c>
      <x:c r="D104" s="52" t="s">
        <x:v>840</x:v>
      </x:c>
      <x:c r="E104" s="65">
        <x:v>1</x:v>
      </x:c>
      <x:c r="F104" s="62">
        <x:v>580000</x:v>
      </x:c>
      <x:c r="G104" s="63" t="n">
        <x:f>F104/(1+'14_Parametros'!$B$8)</x:f>
        <x:v>487394.9579831933</x:v>
      </x:c>
      <x:c r="H104" s="63">
        <x:f t="shared" si="3"/>
        <x:v>487394.95798319328</x:v>
      </x:c>
      <x:c r="I104" s="63" t="n">
        <x:f>H104*(1+'14_Parametros'!$B$9+'14_Parametros'!$B$10)</x:f>
        <x:v>609243.6974789916</x:v>
      </x:c>
      <x:c r="J104" s="56" t="n">
        <x:f>'05_Carta Gantt'!E21</x:f>
        <x:v>46395</x:v>
      </x:c>
      <x:c r="K104" s="56" t="n">
        <x:f>'05_Carta Gantt'!F21</x:f>
        <x:v>46406</x:v>
      </x:c>
      <x:c r="L104" s="52" t="s">
        <x:v>1139</x:v>
      </x:c>
    </x:row>
    <x:row r="105" ht="34.04999923706055" customHeight="1">
      <x:c r="A105" s="51" t="s">
        <x:v>1140</x:v>
      </x:c>
      <x:c r="B105" s="51" t="s">
        <x:v>137</x:v>
      </x:c>
      <x:c r="C105" s="51" t="s">
        <x:v>1141</x:v>
      </x:c>
      <x:c r="D105" s="51" t="s">
        <x:v>840</x:v>
      </x:c>
      <x:c r="E105" s="66">
        <x:v>1</x:v>
      </x:c>
      <x:c r="F105" s="62">
        <x:v>420000</x:v>
      </x:c>
      <x:c r="G105" s="64" t="n">
        <x:f>F105/(1+'14_Parametros'!$B$8)</x:f>
        <x:v>352941.17647058825</x:v>
      </x:c>
      <x:c r="H105" s="64">
        <x:f t="shared" si="3"/>
        <x:v>352941.17647058825</x:v>
      </x:c>
      <x:c r="I105" s="64" t="n">
        <x:f>H105*(1+'14_Parametros'!$B$9+'14_Parametros'!$B$10)</x:f>
        <x:v>441176.4705882353</x:v>
      </x:c>
      <x:c r="J105" s="57" t="n">
        <x:f>'05_Carta Gantt'!E21</x:f>
        <x:v>46395</x:v>
      </x:c>
      <x:c r="K105" s="57" t="n">
        <x:f>'05_Carta Gantt'!F21</x:f>
        <x:v>46406</x:v>
      </x:c>
      <x:c r="L105" s="51" t="s">
        <x:v>1142</x:v>
      </x:c>
    </x:row>
    <x:row r="106" ht="34.04999923706055" customHeight="1">
      <x:c r="A106" s="52" t="s">
        <x:v>1143</x:v>
      </x:c>
      <x:c r="B106" s="52" t="s">
        <x:v>138</x:v>
      </x:c>
      <x:c r="C106" s="52" t="s">
        <x:v>1101</x:v>
      </x:c>
      <x:c r="D106" s="52" t="s">
        <x:v>867</x:v>
      </x:c>
      <x:c r="E106" s="65">
        <x:v>7.69</x:v>
      </x:c>
      <x:c r="F106" s="62">
        <x:v>46000</x:v>
      </x:c>
      <x:c r="G106" s="63" t="n">
        <x:f>F106/(1+'14_Parametros'!$B$8)</x:f>
        <x:v>38655.46218487395</x:v>
      </x:c>
      <x:c r="H106" s="63">
        <x:f t="shared" si="3"/>
        <x:v>297260.50420168065</x:v>
      </x:c>
      <x:c r="I106" s="63" t="n">
        <x:f>H106*(1+'14_Parametros'!$B$9+'14_Parametros'!$B$10)</x:f>
        <x:v>371575.6302521008</x:v>
      </x:c>
      <x:c r="J106" s="56" t="n">
        <x:f>'05_Carta Gantt'!E22</x:f>
        <x:v>46359</x:v>
      </x:c>
      <x:c r="K106" s="56" t="n">
        <x:f>'05_Carta Gantt'!F22</x:f>
        <x:v>46372</x:v>
      </x:c>
      <x:c r="L106" s="52" t="s">
        <x:v>1144</x:v>
      </x:c>
    </x:row>
    <x:row r="107" ht="34.04999923706055" customHeight="1">
      <x:c r="A107" s="51" t="s">
        <x:v>1145</x:v>
      </x:c>
      <x:c r="B107" s="51" t="s">
        <x:v>138</x:v>
      </x:c>
      <x:c r="C107" s="51" t="s">
        <x:v>1104</x:v>
      </x:c>
      <x:c r="D107" s="51" t="s">
        <x:v>867</x:v>
      </x:c>
      <x:c r="E107" s="66">
        <x:v>2.7</x:v>
      </x:c>
      <x:c r="F107" s="62">
        <x:v>55000</x:v>
      </x:c>
      <x:c r="G107" s="64" t="n">
        <x:f>F107/(1+'14_Parametros'!$B$8)</x:f>
        <x:v>46218.487394957985</x:v>
      </x:c>
      <x:c r="H107" s="64">
        <x:f t="shared" si="3"/>
        <x:v>124789.91596638657</x:v>
      </x:c>
      <x:c r="I107" s="64" t="n">
        <x:f>H107*(1+'14_Parametros'!$B$9+'14_Parametros'!$B$10)</x:f>
        <x:v>155987.39495798323</x:v>
      </x:c>
      <x:c r="J107" s="57" t="n">
        <x:f>'05_Carta Gantt'!E22</x:f>
        <x:v>46359</x:v>
      </x:c>
      <x:c r="K107" s="57" t="n">
        <x:f>'05_Carta Gantt'!F22</x:f>
        <x:v>46372</x:v>
      </x:c>
      <x:c r="L107" s="51" t="s">
        <x:v>1146</x:v>
      </x:c>
    </x:row>
    <x:row r="108" ht="34.04999923706055" customHeight="1">
      <x:c r="A108" s="52" t="s">
        <x:v>1147</x:v>
      </x:c>
      <x:c r="B108" s="52" t="s">
        <x:v>138</x:v>
      </x:c>
      <x:c r="C108" s="52" t="s">
        <x:v>1107</x:v>
      </x:c>
      <x:c r="D108" s="52" t="s">
        <x:v>867</x:v>
      </x:c>
      <x:c r="E108" s="65">
        <x:v>5</x:v>
      </x:c>
      <x:c r="F108" s="62">
        <x:v>32000</x:v>
      </x:c>
      <x:c r="G108" s="63" t="n">
        <x:f>F108/(1+'14_Parametros'!$B$8)</x:f>
        <x:v>26890.75630252101</x:v>
      </x:c>
      <x:c r="H108" s="63">
        <x:f t="shared" si="3"/>
        <x:v>134453.78151260506</x:v>
      </x:c>
      <x:c r="I108" s="63" t="n">
        <x:f>H108*(1+'14_Parametros'!$B$9+'14_Parametros'!$B$10)</x:f>
        <x:v>168067.2268907563</x:v>
      </x:c>
      <x:c r="J108" s="56" t="n">
        <x:f>'05_Carta Gantt'!E22</x:f>
        <x:v>46359</x:v>
      </x:c>
      <x:c r="K108" s="56" t="n">
        <x:f>'05_Carta Gantt'!F22</x:f>
        <x:v>46372</x:v>
      </x:c>
      <x:c r="L108" s="52" t="s">
        <x:v>1148</x:v>
      </x:c>
    </x:row>
    <x:row r="109" ht="34.04999923706055" customHeight="1">
      <x:c r="A109" s="51" t="s">
        <x:v>1149</x:v>
      </x:c>
      <x:c r="B109" s="51" t="s">
        <x:v>138</x:v>
      </x:c>
      <x:c r="C109" s="51" t="s">
        <x:v>1150</x:v>
      </x:c>
      <x:c r="D109" s="51" t="s">
        <x:v>854</x:v>
      </x:c>
      <x:c r="E109" s="66">
        <x:v>6</x:v>
      </x:c>
      <x:c r="F109" s="62">
        <x:v>4800</x:v>
      </x:c>
      <x:c r="G109" s="64" t="n">
        <x:f>F109/(1+'14_Parametros'!$B$8)</x:f>
        <x:v>4033.6134453781515</x:v>
      </x:c>
      <x:c r="H109" s="64">
        <x:f t="shared" si="3"/>
        <x:v>24201.680672268907</x:v>
      </x:c>
      <x:c r="I109" s="64" t="n">
        <x:f>H109*(1+'14_Parametros'!$B$9+'14_Parametros'!$B$10)</x:f>
        <x:v>30252.100840336134</x:v>
      </x:c>
      <x:c r="J109" s="57" t="n">
        <x:f>'05_Carta Gantt'!E22</x:f>
        <x:v>46359</x:v>
      </x:c>
      <x:c r="K109" s="57" t="n">
        <x:f>'05_Carta Gantt'!F22</x:f>
        <x:v>46372</x:v>
      </x:c>
      <x:c r="L109" s="51" t="s">
        <x:v>1151</x:v>
      </x:c>
    </x:row>
    <x:row r="110" ht="34.04999923706055" customHeight="1">
      <x:c r="A110" s="52" t="s">
        <x:v>1152</x:v>
      </x:c>
      <x:c r="B110" s="52" t="s">
        <x:v>138</x:v>
      </x:c>
      <x:c r="C110" s="52" t="s">
        <x:v>1153</x:v>
      </x:c>
      <x:c r="D110" s="52" t="s">
        <x:v>854</x:v>
      </x:c>
      <x:c r="E110" s="65">
        <x:v>18</x:v>
      </x:c>
      <x:c r="F110" s="62">
        <x:v>6500</x:v>
      </x:c>
      <x:c r="G110" s="63" t="n">
        <x:f>F110/(1+'14_Parametros'!$B$8)</x:f>
        <x:v>5462.18487394958</x:v>
      </x:c>
      <x:c r="H110" s="63">
        <x:f t="shared" si="3"/>
        <x:v>98319.327731092431</x:v>
      </x:c>
      <x:c r="I110" s="63" t="n">
        <x:f>H110*(1+'14_Parametros'!$B$9+'14_Parametros'!$B$10)</x:f>
        <x:v>122899.15966386555</x:v>
      </x:c>
      <x:c r="J110" s="56" t="n">
        <x:f>'05_Carta Gantt'!E22</x:f>
        <x:v>46359</x:v>
      </x:c>
      <x:c r="K110" s="56" t="n">
        <x:f>'05_Carta Gantt'!F22</x:f>
        <x:v>46372</x:v>
      </x:c>
      <x:c r="L110" s="52" t="s">
        <x:v>1154</x:v>
      </x:c>
    </x:row>
    <x:row r="111" ht="34.04999923706055" customHeight="1">
      <x:c r="A111" s="51" t="s">
        <x:v>1155</x:v>
      </x:c>
      <x:c r="B111" s="51" t="s">
        <x:v>138</x:v>
      </x:c>
      <x:c r="C111" s="51" t="s">
        <x:v>1156</x:v>
      </x:c>
      <x:c r="D111" s="51" t="s">
        <x:v>854</x:v>
      </x:c>
      <x:c r="E111" s="66">
        <x:v>18</x:v>
      </x:c>
      <x:c r="F111" s="62">
        <x:v>8800</x:v>
      </x:c>
      <x:c r="G111" s="64" t="n">
        <x:f>F111/(1+'14_Parametros'!$B$8)</x:f>
        <x:v>7394.957983193278</x:v>
      </x:c>
      <x:c r="H111" s="64">
        <x:f t="shared" si="3"/>
        <x:v>133109.24369747899</x:v>
      </x:c>
      <x:c r="I111" s="64" t="n">
        <x:f>H111*(1+'14_Parametros'!$B$9+'14_Parametros'!$B$10)</x:f>
        <x:v>166386.55462184874</x:v>
      </x:c>
      <x:c r="J111" s="57" t="n">
        <x:f>'05_Carta Gantt'!E22</x:f>
        <x:v>46359</x:v>
      </x:c>
      <x:c r="K111" s="57" t="n">
        <x:f>'05_Carta Gantt'!F22</x:f>
        <x:v>46372</x:v>
      </x:c>
      <x:c r="L111" s="51" t="s">
        <x:v>1157</x:v>
      </x:c>
    </x:row>
    <x:row r="112" ht="34.04999923706055" customHeight="1">
      <x:c r="A112" s="52" t="s">
        <x:v>1158</x:v>
      </x:c>
      <x:c r="B112" s="52" t="s">
        <x:v>138</x:v>
      </x:c>
      <x:c r="C112" s="52" t="s">
        <x:v>1119</x:v>
      </x:c>
      <x:c r="D112" s="52" t="s">
        <x:v>1120</x:v>
      </x:c>
      <x:c r="E112" s="65">
        <x:v>6</x:v>
      </x:c>
      <x:c r="F112" s="62">
        <x:v>18000</x:v>
      </x:c>
      <x:c r="G112" s="63" t="n">
        <x:f>F112/(1+'14_Parametros'!$B$8)</x:f>
        <x:v>15126.050420168069</x:v>
      </x:c>
      <x:c r="H112" s="63">
        <x:f t="shared" si="3"/>
        <x:v>90756.302521008416</x:v>
      </x:c>
      <x:c r="I112" s="63" t="n">
        <x:f>H112*(1+'14_Parametros'!$B$9+'14_Parametros'!$B$10)</x:f>
        <x:v>113445.37815126052</x:v>
      </x:c>
      <x:c r="J112" s="56" t="n">
        <x:f>'05_Carta Gantt'!E22</x:f>
        <x:v>46359</x:v>
      </x:c>
      <x:c r="K112" s="56" t="n">
        <x:f>'05_Carta Gantt'!F22</x:f>
        <x:v>46372</x:v>
      </x:c>
      <x:c r="L112" s="52" t="s">
        <x:v>1159</x:v>
      </x:c>
    </x:row>
    <x:row r="113" ht="34.04999923706055" customHeight="1">
      <x:c r="A113" s="51" t="s">
        <x:v>1160</x:v>
      </x:c>
      <x:c r="B113" s="51" t="s">
        <x:v>138</x:v>
      </x:c>
      <x:c r="C113" s="51" t="s">
        <x:v>1150</x:v>
      </x:c>
      <x:c r="D113" s="51" t="s">
        <x:v>854</x:v>
      </x:c>
      <x:c r="E113" s="66">
        <x:v>2.86</x:v>
      </x:c>
      <x:c r="F113" s="62">
        <x:v>5200</x:v>
      </x:c>
      <x:c r="G113" s="64" t="n">
        <x:f>F113/(1+'14_Parametros'!$B$8)</x:f>
        <x:v>4369.7478991596645</x:v>
      </x:c>
      <x:c r="H113" s="64">
        <x:f t="shared" si="3"/>
        <x:v>12497.478991596639</x:v>
      </x:c>
      <x:c r="I113" s="64" t="n">
        <x:f>H113*(1+'14_Parametros'!$B$9+'14_Parametros'!$B$10)</x:f>
        <x:v>15621.8487394958</x:v>
      </x:c>
      <x:c r="J113" s="57" t="n">
        <x:f>'05_Carta Gantt'!E22</x:f>
        <x:v>46359</x:v>
      </x:c>
      <x:c r="K113" s="57" t="n">
        <x:f>'05_Carta Gantt'!F22</x:f>
        <x:v>46372</x:v>
      </x:c>
      <x:c r="L113" s="51" t="s">
        <x:v>1161</x:v>
      </x:c>
    </x:row>
    <x:row r="114" ht="34.04999923706055" customHeight="1">
      <x:c r="A114" s="52" t="s">
        <x:v>1162</x:v>
      </x:c>
      <x:c r="B114" s="52" t="s">
        <x:v>138</x:v>
      </x:c>
      <x:c r="C114" s="52" t="s">
        <x:v>1153</x:v>
      </x:c>
      <x:c r="D114" s="52" t="s">
        <x:v>854</x:v>
      </x:c>
      <x:c r="E114" s="65">
        <x:v>12.61</x:v>
      </x:c>
      <x:c r="F114" s="62">
        <x:v>6200</x:v>
      </x:c>
      <x:c r="G114" s="63" t="n">
        <x:f>F114/(1+'14_Parametros'!$B$8)</x:f>
        <x:v>5210.084033613445</x:v>
      </x:c>
      <x:c r="H114" s="63">
        <x:f t="shared" si="3"/>
        <x:v>65699.159663865546</x:v>
      </x:c>
      <x:c r="I114" s="63" t="n">
        <x:f>H114*(1+'14_Parametros'!$B$9+'14_Parametros'!$B$10)</x:f>
        <x:v>82123.94957983194</x:v>
      </x:c>
      <x:c r="J114" s="56" t="n">
        <x:f>'05_Carta Gantt'!E22</x:f>
        <x:v>46359</x:v>
      </x:c>
      <x:c r="K114" s="56" t="n">
        <x:f>'05_Carta Gantt'!F22</x:f>
        <x:v>46372</x:v>
      </x:c>
      <x:c r="L114" s="52" t="s">
        <x:v>1163</x:v>
      </x:c>
    </x:row>
    <x:row r="115" ht="34.04999923706055" customHeight="1">
      <x:c r="A115" s="51" t="s">
        <x:v>1164</x:v>
      </x:c>
      <x:c r="B115" s="51" t="s">
        <x:v>138</x:v>
      </x:c>
      <x:c r="C115" s="51" t="s">
        <x:v>1156</x:v>
      </x:c>
      <x:c r="D115" s="51" t="s">
        <x:v>854</x:v>
      </x:c>
      <x:c r="E115" s="66">
        <x:v>16.329999999999998</x:v>
      </x:c>
      <x:c r="F115" s="62">
        <x:v>7500</x:v>
      </x:c>
      <x:c r="G115" s="64" t="n">
        <x:f>F115/(1+'14_Parametros'!$B$8)</x:f>
        <x:v>6302.5210084033615</x:v>
      </x:c>
      <x:c r="H115" s="64">
        <x:f t="shared" si="3"/>
        <x:v>102920.16806722688</x:v>
      </x:c>
      <x:c r="I115" s="64" t="n">
        <x:f>H115*(1+'14_Parametros'!$B$9+'14_Parametros'!$B$10)</x:f>
        <x:v>128650.2100840336</x:v>
      </x:c>
      <x:c r="J115" s="57" t="n">
        <x:f>'05_Carta Gantt'!E22</x:f>
        <x:v>46359</x:v>
      </x:c>
      <x:c r="K115" s="57" t="n">
        <x:f>'05_Carta Gantt'!F22</x:f>
        <x:v>46372</x:v>
      </x:c>
      <x:c r="L115" s="51" t="s">
        <x:v>1165</x:v>
      </x:c>
    </x:row>
    <x:row r="116" ht="34.04999923706055" customHeight="1">
      <x:c r="A116" s="52" t="s">
        <x:v>1166</x:v>
      </x:c>
      <x:c r="B116" s="52" t="s">
        <x:v>138</x:v>
      </x:c>
      <x:c r="C116" s="52" t="s">
        <x:v>1119</x:v>
      </x:c>
      <x:c r="D116" s="52" t="s">
        <x:v>1120</x:v>
      </x:c>
      <x:c r="E116" s="65">
        <x:v>6</x:v>
      </x:c>
      <x:c r="F116" s="62">
        <x:v>12000</x:v>
      </x:c>
      <x:c r="G116" s="63" t="n">
        <x:f>F116/(1+'14_Parametros'!$B$8)</x:f>
        <x:v>10084.03361344538</x:v>
      </x:c>
      <x:c r="H116" s="63">
        <x:f t="shared" si="3"/>
        <x:v>60504.201680672275</x:v>
      </x:c>
      <x:c r="I116" s="63" t="n">
        <x:f>H116*(1+'14_Parametros'!$B$9+'14_Parametros'!$B$10)</x:f>
        <x:v>75630.25210084034</x:v>
      </x:c>
      <x:c r="J116" s="56" t="n">
        <x:f>'05_Carta Gantt'!E22</x:f>
        <x:v>46359</x:v>
      </x:c>
      <x:c r="K116" s="56" t="n">
        <x:f>'05_Carta Gantt'!F22</x:f>
        <x:v>46372</x:v>
      </x:c>
      <x:c r="L116" s="52" t="s">
        <x:v>1167</x:v>
      </x:c>
    </x:row>
    <x:row r="117" ht="34.04999923706055" customHeight="1">
      <x:c r="A117" s="51" t="s">
        <x:v>1168</x:v>
      </x:c>
      <x:c r="B117" s="51" t="s">
        <x:v>138</x:v>
      </x:c>
      <x:c r="C117" s="51" t="s">
        <x:v>1169</x:v>
      </x:c>
      <x:c r="D117" s="51" t="s">
        <x:v>840</x:v>
      </x:c>
      <x:c r="E117" s="66">
        <x:v>1</x:v>
      </x:c>
      <x:c r="F117" s="62">
        <x:v>640000</x:v>
      </x:c>
      <x:c r="G117" s="64" t="n">
        <x:f>F117/(1+'14_Parametros'!$B$8)</x:f>
        <x:v>537815.1260504202</x:v>
      </x:c>
      <x:c r="H117" s="64">
        <x:f t="shared" si="3"/>
        <x:v>537815.12605042022</x:v>
      </x:c>
      <x:c r="I117" s="64" t="n">
        <x:f>H117*(1+'14_Parametros'!$B$9+'14_Parametros'!$B$10)</x:f>
        <x:v>672268.9075630252</x:v>
      </x:c>
      <x:c r="J117" s="57" t="n">
        <x:f>'05_Carta Gantt'!E22</x:f>
        <x:v>46359</x:v>
      </x:c>
      <x:c r="K117" s="57" t="n">
        <x:f>'05_Carta Gantt'!F22</x:f>
        <x:v>46372</x:v>
      </x:c>
      <x:c r="L117" s="51" t="s">
        <x:v>1170</x:v>
      </x:c>
    </x:row>
    <x:row r="118" ht="34.04999923706055" customHeight="1">
      <x:c r="A118" s="52" t="s">
        <x:v>1171</x:v>
      </x:c>
      <x:c r="B118" s="52" t="s">
        <x:v>138</x:v>
      </x:c>
      <x:c r="C118" s="52" t="s">
        <x:v>1172</x:v>
      </x:c>
      <x:c r="D118" s="52" t="s">
        <x:v>840</x:v>
      </x:c>
      <x:c r="E118" s="65">
        <x:v>1</x:v>
      </x:c>
      <x:c r="F118" s="62">
        <x:v>820000</x:v>
      </x:c>
      <x:c r="G118" s="63" t="n">
        <x:f>F118/(1+'14_Parametros'!$B$8)</x:f>
        <x:v>689075.6302521009</x:v>
      </x:c>
      <x:c r="H118" s="63">
        <x:f t="shared" si="3"/>
        <x:v>689075.63025210088</x:v>
      </x:c>
      <x:c r="I118" s="63" t="n">
        <x:f>H118*(1+'14_Parametros'!$B$9+'14_Parametros'!$B$10)</x:f>
        <x:v>861344.5378151261</x:v>
      </x:c>
      <x:c r="J118" s="56" t="n">
        <x:f>'05_Carta Gantt'!E22</x:f>
        <x:v>46359</x:v>
      </x:c>
      <x:c r="K118" s="56" t="n">
        <x:f>'05_Carta Gantt'!F22</x:f>
        <x:v>46372</x:v>
      </x:c>
      <x:c r="L118" s="52" t="s">
        <x:v>1173</x:v>
      </x:c>
    </x:row>
    <x:row r="119" ht="34.04999923706055" customHeight="1">
      <x:c r="A119" s="51" t="s">
        <x:v>1174</x:v>
      </x:c>
      <x:c r="B119" s="51" t="s">
        <x:v>138</x:v>
      </x:c>
      <x:c r="C119" s="51" t="s">
        <x:v>1175</x:v>
      </x:c>
      <x:c r="D119" s="51" t="s">
        <x:v>840</x:v>
      </x:c>
      <x:c r="E119" s="66">
        <x:v>1</x:v>
      </x:c>
      <x:c r="F119" s="62">
        <x:v>360000</x:v>
      </x:c>
      <x:c r="G119" s="64" t="n">
        <x:f>F119/(1+'14_Parametros'!$B$8)</x:f>
        <x:v>302521.00840336137</x:v>
      </x:c>
      <x:c r="H119" s="64">
        <x:f t="shared" si="3"/>
        <x:v>302521.00840336137</x:v>
      </x:c>
      <x:c r="I119" s="64" t="n">
        <x:f>H119*(1+'14_Parametros'!$B$9+'14_Parametros'!$B$10)</x:f>
        <x:v>378151.2605042017</x:v>
      </x:c>
      <x:c r="J119" s="57" t="n">
        <x:f>'05_Carta Gantt'!E22</x:f>
        <x:v>46359</x:v>
      </x:c>
      <x:c r="K119" s="57" t="n">
        <x:f>'05_Carta Gantt'!F22</x:f>
        <x:v>46372</x:v>
      </x:c>
      <x:c r="L119" s="51" t="s">
        <x:v>1176</x:v>
      </x:c>
    </x:row>
    <x:row r="120" ht="34.04999923706055" customHeight="1">
      <x:c r="A120" s="52" t="s">
        <x:v>1177</x:v>
      </x:c>
      <x:c r="B120" s="52" t="s">
        <x:v>139</x:v>
      </x:c>
      <x:c r="C120" s="52" t="s">
        <x:v>1178</x:v>
      </x:c>
      <x:c r="D120" s="52" t="s">
        <x:v>840</x:v>
      </x:c>
      <x:c r="E120" s="65">
        <x:v>2</x:v>
      </x:c>
      <x:c r="F120" s="62">
        <x:v>52000</x:v>
      </x:c>
      <x:c r="G120" s="63" t="n">
        <x:f>F120/(1+'14_Parametros'!$B$8)</x:f>
        <x:v>43697.47899159664</x:v>
      </x:c>
      <x:c r="H120" s="63">
        <x:f t="shared" si="3"/>
        <x:v>87394.957983193279</x:v>
      </x:c>
      <x:c r="I120" s="63" t="n">
        <x:f>H120*(1+'14_Parametros'!$B$9+'14_Parametros'!$B$10)</x:f>
        <x:v>109243.6974789916</x:v>
      </x:c>
      <x:c r="J120" s="56" t="n">
        <x:f>'05_Carta Gantt'!E23</x:f>
        <x:v>46407</x:v>
      </x:c>
      <x:c r="K120" s="56" t="n">
        <x:f>'05_Carta Gantt'!F23</x:f>
        <x:v>46414</x:v>
      </x:c>
      <x:c r="L120" s="52" t="s">
        <x:v>1179</x:v>
      </x:c>
    </x:row>
    <x:row r="121" ht="34.04999923706055" customHeight="1">
      <x:c r="A121" s="51" t="s">
        <x:v>1180</x:v>
      </x:c>
      <x:c r="B121" s="51" t="s">
        <x:v>139</x:v>
      </x:c>
      <x:c r="C121" s="51" t="s">
        <x:v>1181</x:v>
      </x:c>
      <x:c r="D121" s="51" t="s">
        <x:v>840</x:v>
      </x:c>
      <x:c r="E121" s="66">
        <x:v>1</x:v>
      </x:c>
      <x:c r="F121" s="62">
        <x:v>125000</x:v>
      </x:c>
      <x:c r="G121" s="64" t="n">
        <x:f>F121/(1+'14_Parametros'!$B$8)</x:f>
        <x:v>105042.01680672269</x:v>
      </x:c>
      <x:c r="H121" s="64">
        <x:f t="shared" si="3"/>
        <x:v>105042.01680672269</x:v>
      </x:c>
      <x:c r="I121" s="64" t="n">
        <x:f>H121*(1+'14_Parametros'!$B$9+'14_Parametros'!$B$10)</x:f>
        <x:v>131302.52100840336</x:v>
      </x:c>
      <x:c r="J121" s="57" t="n">
        <x:f>'05_Carta Gantt'!E23</x:f>
        <x:v>46407</x:v>
      </x:c>
      <x:c r="K121" s="57" t="n">
        <x:f>'05_Carta Gantt'!F23</x:f>
        <x:v>46414</x:v>
      </x:c>
      <x:c r="L121" s="51" t="s">
        <x:v>1182</x:v>
      </x:c>
    </x:row>
    <x:row r="122" ht="34.04999923706055" customHeight="1">
      <x:c r="A122" s="52" t="s">
        <x:v>1183</x:v>
      </x:c>
      <x:c r="B122" s="52" t="s">
        <x:v>139</x:v>
      </x:c>
      <x:c r="C122" s="52" t="s">
        <x:v>1184</x:v>
      </x:c>
      <x:c r="D122" s="52" t="s">
        <x:v>840</x:v>
      </x:c>
      <x:c r="E122" s="65">
        <x:v>1</x:v>
      </x:c>
      <x:c r="F122" s="62">
        <x:v>135000</x:v>
      </x:c>
      <x:c r="G122" s="63" t="n">
        <x:f>F122/(1+'14_Parametros'!$B$8)</x:f>
        <x:v>113445.3781512605</x:v>
      </x:c>
      <x:c r="H122" s="63">
        <x:f t="shared" si="3"/>
        <x:v>113445.37815126051</x:v>
      </x:c>
      <x:c r="I122" s="63" t="n">
        <x:f>H122*(1+'14_Parametros'!$B$9+'14_Parametros'!$B$10)</x:f>
        <x:v>141806.72268907563</x:v>
      </x:c>
      <x:c r="J122" s="56" t="n">
        <x:f>'05_Carta Gantt'!E23</x:f>
        <x:v>46407</x:v>
      </x:c>
      <x:c r="K122" s="56" t="n">
        <x:f>'05_Carta Gantt'!F23</x:f>
        <x:v>46414</x:v>
      </x:c>
      <x:c r="L122" s="52" t="s">
        <x:v>1185</x:v>
      </x:c>
    </x:row>
    <x:row r="123" ht="34.04999923706055" customHeight="1">
      <x:c r="A123" s="51" t="s">
        <x:v>1186</x:v>
      </x:c>
      <x:c r="B123" s="51" t="s">
        <x:v>139</x:v>
      </x:c>
      <x:c r="C123" s="51" t="s">
        <x:v>1187</x:v>
      </x:c>
      <x:c r="D123" s="51" t="s">
        <x:v>840</x:v>
      </x:c>
      <x:c r="E123" s="66">
        <x:v>2</x:v>
      </x:c>
      <x:c r="F123" s="62">
        <x:v>13500</x:v>
      </x:c>
      <x:c r="G123" s="64" t="n">
        <x:f>F123/(1+'14_Parametros'!$B$8)</x:f>
        <x:v>11344.53781512605</x:v>
      </x:c>
      <x:c r="H123" s="64">
        <x:f t="shared" si="3"/>
        <x:v>22689.0756302521</x:v>
      </x:c>
      <x:c r="I123" s="64" t="n">
        <x:f>H123*(1+'14_Parametros'!$B$9+'14_Parametros'!$B$10)</x:f>
        <x:v>28361.344537815126</x:v>
      </x:c>
      <x:c r="J123" s="57" t="n">
        <x:f>'05_Carta Gantt'!E23</x:f>
        <x:v>46407</x:v>
      </x:c>
      <x:c r="K123" s="57" t="n">
        <x:f>'05_Carta Gantt'!F23</x:f>
        <x:v>46414</x:v>
      </x:c>
      <x:c r="L123" s="51" t="s">
        <x:v>1188</x:v>
      </x:c>
    </x:row>
    <x:row r="124" ht="34.04999923706055" customHeight="1">
      <x:c r="A124" s="52" t="s">
        <x:v>1189</x:v>
      </x:c>
      <x:c r="B124" s="52" t="s">
        <x:v>139</x:v>
      </x:c>
      <x:c r="C124" s="52" t="s">
        <x:v>1190</x:v>
      </x:c>
      <x:c r="D124" s="52" t="s">
        <x:v>840</x:v>
      </x:c>
      <x:c r="E124" s="65">
        <x:v>2</x:v>
      </x:c>
      <x:c r="F124" s="62">
        <x:v>16500</x:v>
      </x:c>
      <x:c r="G124" s="63" t="n">
        <x:f>F124/(1+'14_Parametros'!$B$8)</x:f>
        <x:v>13865.546218487396</x:v>
      </x:c>
      <x:c r="H124" s="63">
        <x:f t="shared" si="3"/>
        <x:v>27731.092436974792</x:v>
      </x:c>
      <x:c r="I124" s="63" t="n">
        <x:f>H124*(1+'14_Parametros'!$B$9+'14_Parametros'!$B$10)</x:f>
        <x:v>34663.86554621849</x:v>
      </x:c>
      <x:c r="J124" s="56" t="n">
        <x:f>'05_Carta Gantt'!E23</x:f>
        <x:v>46407</x:v>
      </x:c>
      <x:c r="K124" s="56" t="n">
        <x:f>'05_Carta Gantt'!F23</x:f>
        <x:v>46414</x:v>
      </x:c>
      <x:c r="L124" s="52" t="s">
        <x:v>1191</x:v>
      </x:c>
    </x:row>
    <x:row r="125" ht="34.04999923706055" customHeight="1">
      <x:c r="A125" s="51" t="s">
        <x:v>1192</x:v>
      </x:c>
      <x:c r="B125" s="51" t="s">
        <x:v>139</x:v>
      </x:c>
      <x:c r="C125" s="51" t="s">
        <x:v>1193</x:v>
      </x:c>
      <x:c r="D125" s="51" t="s">
        <x:v>840</x:v>
      </x:c>
      <x:c r="E125" s="66">
        <x:v>2</x:v>
      </x:c>
      <x:c r="F125" s="62">
        <x:v>98000</x:v>
      </x:c>
      <x:c r="G125" s="64" t="n">
        <x:f>F125/(1+'14_Parametros'!$B$8)</x:f>
        <x:v>82352.94117647059</x:v>
      </x:c>
      <x:c r="H125" s="64">
        <x:f t="shared" si="3"/>
        <x:v>164705.88235294117</x:v>
      </x:c>
      <x:c r="I125" s="64" t="n">
        <x:f>H125*(1+'14_Parametros'!$B$9+'14_Parametros'!$B$10)</x:f>
        <x:v>205882.35294117648</x:v>
      </x:c>
      <x:c r="J125" s="57" t="n">
        <x:f>'05_Carta Gantt'!E23</x:f>
        <x:v>46407</x:v>
      </x:c>
      <x:c r="K125" s="57" t="n">
        <x:f>'05_Carta Gantt'!F23</x:f>
        <x:v>46414</x:v>
      </x:c>
      <x:c r="L125" s="51" t="s">
        <x:v>1194</x:v>
      </x:c>
    </x:row>
    <x:row r="126" ht="34.04999923706055" customHeight="1">
      <x:c r="A126" s="52" t="s">
        <x:v>1195</x:v>
      </x:c>
      <x:c r="B126" s="52" t="s">
        <x:v>139</x:v>
      </x:c>
      <x:c r="C126" s="52" t="s">
        <x:v>1196</x:v>
      </x:c>
      <x:c r="D126" s="52" t="s">
        <x:v>840</x:v>
      </x:c>
      <x:c r="E126" s="65">
        <x:v>1</x:v>
      </x:c>
      <x:c r="F126" s="62">
        <x:v>145000</x:v>
      </x:c>
      <x:c r="G126" s="63" t="n">
        <x:f>F126/(1+'14_Parametros'!$B$8)</x:f>
        <x:v>121848.73949579832</x:v>
      </x:c>
      <x:c r="H126" s="63">
        <x:f t="shared" si="3"/>
        <x:v>121848.73949579832</x:v>
      </x:c>
      <x:c r="I126" s="63" t="n">
        <x:f>H126*(1+'14_Parametros'!$B$9+'14_Parametros'!$B$10)</x:f>
        <x:v>152310.9243697479</x:v>
      </x:c>
      <x:c r="J126" s="56" t="n">
        <x:f>'05_Carta Gantt'!E23</x:f>
        <x:v>46407</x:v>
      </x:c>
      <x:c r="K126" s="56" t="n">
        <x:f>'05_Carta Gantt'!F23</x:f>
        <x:v>46414</x:v>
      </x:c>
      <x:c r="L126" s="52" t="s">
        <x:v>1197</x:v>
      </x:c>
    </x:row>
    <x:row r="127" ht="34.04999923706055" customHeight="1">
      <x:c r="A127" s="51" t="s">
        <x:v>1198</x:v>
      </x:c>
      <x:c r="B127" s="51" t="s">
        <x:v>139</x:v>
      </x:c>
      <x:c r="C127" s="51" t="s">
        <x:v>1199</x:v>
      </x:c>
      <x:c r="D127" s="51" t="s">
        <x:v>840</x:v>
      </x:c>
      <x:c r="E127" s="66">
        <x:v>1</x:v>
      </x:c>
      <x:c r="F127" s="62">
        <x:v>285000</x:v>
      </x:c>
      <x:c r="G127" s="64" t="n">
        <x:f>F127/(1+'14_Parametros'!$B$8)</x:f>
        <x:v>239495.79831932773</x:v>
      </x:c>
      <x:c r="H127" s="64">
        <x:f t="shared" si="3"/>
        <x:v>239495.79831932773</x:v>
      </x:c>
      <x:c r="I127" s="64" t="n">
        <x:f>H127*(1+'14_Parametros'!$B$9+'14_Parametros'!$B$10)</x:f>
        <x:v>299369.7478991597</x:v>
      </x:c>
      <x:c r="J127" s="57" t="n">
        <x:f>'05_Carta Gantt'!E23</x:f>
        <x:v>46407</x:v>
      </x:c>
      <x:c r="K127" s="57" t="n">
        <x:f>'05_Carta Gantt'!F23</x:f>
        <x:v>46414</x:v>
      </x:c>
      <x:c r="L127" s="51" t="s">
        <x:v>1200</x:v>
      </x:c>
    </x:row>
    <x:row r="128" ht="34.04999923706055" customHeight="1">
      <x:c r="A128" s="52" t="s">
        <x:v>1201</x:v>
      </x:c>
      <x:c r="B128" s="52" t="s">
        <x:v>139</x:v>
      </x:c>
      <x:c r="C128" s="52" t="s">
        <x:v>1202</x:v>
      </x:c>
      <x:c r="D128" s="52" t="s">
        <x:v>840</x:v>
      </x:c>
      <x:c r="E128" s="65">
        <x:v>2</x:v>
      </x:c>
      <x:c r="F128" s="62">
        <x:v>42000</x:v>
      </x:c>
      <x:c r="G128" s="63" t="n">
        <x:f>F128/(1+'14_Parametros'!$B$8)</x:f>
        <x:v>35294.117647058825</x:v>
      </x:c>
      <x:c r="H128" s="63">
        <x:f t="shared" si="3"/>
        <x:v>70588.23529411765</x:v>
      </x:c>
      <x:c r="I128" s="63" t="n">
        <x:f>H128*(1+'14_Parametros'!$B$9+'14_Parametros'!$B$10)</x:f>
        <x:v>88235.29411764706</x:v>
      </x:c>
      <x:c r="J128" s="56" t="n">
        <x:f>'05_Carta Gantt'!E23</x:f>
        <x:v>46407</x:v>
      </x:c>
      <x:c r="K128" s="56" t="n">
        <x:f>'05_Carta Gantt'!F23</x:f>
        <x:v>46414</x:v>
      </x:c>
      <x:c r="L128" s="52" t="s">
        <x:v>1203</x:v>
      </x:c>
    </x:row>
    <x:row r="129" ht="34.04999923706055" customHeight="1">
      <x:c r="A129" s="51" t="s">
        <x:v>1204</x:v>
      </x:c>
      <x:c r="B129" s="51" t="s">
        <x:v>139</x:v>
      </x:c>
      <x:c r="C129" s="51" t="s">
        <x:v>1205</x:v>
      </x:c>
      <x:c r="D129" s="51" t="s">
        <x:v>840</x:v>
      </x:c>
      <x:c r="E129" s="66">
        <x:v>5</x:v>
      </x:c>
      <x:c r="F129" s="62">
        <x:v>24500</x:v>
      </x:c>
      <x:c r="G129" s="64" t="n">
        <x:f>F129/(1+'14_Parametros'!$B$8)</x:f>
        <x:v>20588.235294117647</x:v>
      </x:c>
      <x:c r="H129" s="64">
        <x:f t="shared" si="3"/>
        <x:v>102941.17647058824</x:v>
      </x:c>
      <x:c r="I129" s="64" t="n">
        <x:f>H129*(1+'14_Parametros'!$B$9+'14_Parametros'!$B$10)</x:f>
        <x:v>128676.4705882353</x:v>
      </x:c>
      <x:c r="J129" s="57" t="n">
        <x:f>'05_Carta Gantt'!E23</x:f>
        <x:v>46407</x:v>
      </x:c>
      <x:c r="K129" s="57" t="n">
        <x:f>'05_Carta Gantt'!F23</x:f>
        <x:v>46414</x:v>
      </x:c>
      <x:c r="L129" s="51" t="s">
        <x:v>1206</x:v>
      </x:c>
    </x:row>
    <x:row r="130" ht="34.04999923706055" customHeight="1">
      <x:c r="A130" s="52" t="s">
        <x:v>1207</x:v>
      </x:c>
      <x:c r="B130" s="52" t="s">
        <x:v>139</x:v>
      </x:c>
      <x:c r="C130" s="52" t="s">
        <x:v>1208</x:v>
      </x:c>
      <x:c r="D130" s="52" t="s">
        <x:v>840</x:v>
      </x:c>
      <x:c r="E130" s="65">
        <x:v>3</x:v>
      </x:c>
      <x:c r="F130" s="62">
        <x:v>18500</x:v>
      </x:c>
      <x:c r="G130" s="63" t="n">
        <x:f>F130/(1+'14_Parametros'!$B$8)</x:f>
        <x:v>15546.218487394959</x:v>
      </x:c>
      <x:c r="H130" s="63">
        <x:f t="shared" si="3"/>
        <x:v>46638.655462184877</x:v>
      </x:c>
      <x:c r="I130" s="63" t="n">
        <x:f>H130*(1+'14_Parametros'!$B$9+'14_Parametros'!$B$10)</x:f>
        <x:v>58298.31932773109</x:v>
      </x:c>
      <x:c r="J130" s="56" t="n">
        <x:f>'05_Carta Gantt'!E23</x:f>
        <x:v>46407</x:v>
      </x:c>
      <x:c r="K130" s="56" t="n">
        <x:f>'05_Carta Gantt'!F23</x:f>
        <x:v>46414</x:v>
      </x:c>
      <x:c r="L130" s="52" t="s">
        <x:v>1209</x:v>
      </x:c>
    </x:row>
    <x:row r="131" ht="34.04999923706055" customHeight="1">
      <x:c r="A131" s="51" t="s">
        <x:v>1210</x:v>
      </x:c>
      <x:c r="B131" s="51" t="s">
        <x:v>139</x:v>
      </x:c>
      <x:c r="C131" s="51" t="s">
        <x:v>1211</x:v>
      </x:c>
      <x:c r="D131" s="51" t="s">
        <x:v>840</x:v>
      </x:c>
      <x:c r="E131" s="66">
        <x:v>1</x:v>
      </x:c>
      <x:c r="F131" s="62">
        <x:v>285000</x:v>
      </x:c>
      <x:c r="G131" s="64" t="n">
        <x:f>F131/(1+'14_Parametros'!$B$8)</x:f>
        <x:v>239495.79831932773</x:v>
      </x:c>
      <x:c r="H131" s="64">
        <x:f t="shared" si="3"/>
        <x:v>239495.79831932773</x:v>
      </x:c>
      <x:c r="I131" s="64" t="n">
        <x:f>H131*(1+'14_Parametros'!$B$9+'14_Parametros'!$B$10)</x:f>
        <x:v>299369.7478991597</x:v>
      </x:c>
      <x:c r="J131" s="57" t="n">
        <x:f>'05_Carta Gantt'!E23</x:f>
        <x:v>46407</x:v>
      </x:c>
      <x:c r="K131" s="57" t="n">
        <x:f>'05_Carta Gantt'!F23</x:f>
        <x:v>46414</x:v>
      </x:c>
      <x:c r="L131" s="51" t="s">
        <x:v>1212</x:v>
      </x:c>
    </x:row>
    <x:row r="132" ht="34.04999923706055" customHeight="1">
      <x:c r="A132" s="52" t="s">
        <x:v>1213</x:v>
      </x:c>
      <x:c r="B132" s="52" t="s">
        <x:v>139</x:v>
      </x:c>
      <x:c r="C132" s="52" t="s">
        <x:v>1214</x:v>
      </x:c>
      <x:c r="D132" s="52" t="s">
        <x:v>840</x:v>
      </x:c>
      <x:c r="E132" s="65">
        <x:v>1</x:v>
      </x:c>
      <x:c r="F132" s="62">
        <x:v>48000</x:v>
      </x:c>
      <x:c r="G132" s="63" t="n">
        <x:f>F132/(1+'14_Parametros'!$B$8)</x:f>
        <x:v>40336.13445378152</x:v>
      </x:c>
      <x:c r="H132" s="63">
        <x:f t="shared" si="3"/>
        <x:v>40336.134453781517</x:v>
      </x:c>
      <x:c r="I132" s="63" t="n">
        <x:f>H132*(1+'14_Parametros'!$B$9+'14_Parametros'!$B$10)</x:f>
        <x:v>50420.1680672269</x:v>
      </x:c>
      <x:c r="J132" s="56" t="n">
        <x:f>'05_Carta Gantt'!E23</x:f>
        <x:v>46407</x:v>
      </x:c>
      <x:c r="K132" s="56" t="n">
        <x:f>'05_Carta Gantt'!F23</x:f>
        <x:v>46414</x:v>
      </x:c>
      <x:c r="L132" s="52" t="s">
        <x:v>1215</x:v>
      </x:c>
    </x:row>
    <x:row r="133" ht="34.04999923706055" customHeight="1">
      <x:c r="A133" s="51" t="s">
        <x:v>1216</x:v>
      </x:c>
      <x:c r="B133" s="51" t="s">
        <x:v>145</x:v>
      </x:c>
      <x:c r="C133" s="51" t="s">
        <x:v>1217</x:v>
      </x:c>
      <x:c r="D133" s="51" t="s">
        <x:v>854</x:v>
      </x:c>
      <x:c r="E133" s="66">
        <x:v>84</x:v>
      </x:c>
      <x:c r="F133" s="62">
        <x:v>68000</x:v>
      </x:c>
      <x:c r="G133" s="64" t="n">
        <x:f>F133/(1+'14_Parametros'!$B$8)</x:f>
        <x:v>57142.857142857145</x:v>
      </x:c>
      <x:c r="H133" s="64">
        <x:f t="shared" si="3"/>
        <x:v>4800000</x:v>
      </x:c>
      <x:c r="I133" s="64" t="n">
        <x:f>H133*(1+'14_Parametros'!$B$9+'14_Parametros'!$B$10)</x:f>
        <x:v>6000000</x:v>
      </x:c>
      <x:c r="J133" s="57" t="n">
        <x:f>'05_Carta Gantt'!E29</x:f>
        <x:v>46409</x:v>
      </x:c>
      <x:c r="K133" s="57" t="n">
        <x:f>'05_Carta Gantt'!F29</x:f>
        <x:v>46424</x:v>
      </x:c>
      <x:c r="L133" s="51" t="s">
        <x:v>1218</x:v>
      </x:c>
    </x:row>
    <x:row r="134" ht="34.04999923706055" customHeight="1">
      <x:c r="A134" s="52" t="s">
        <x:v>1219</x:v>
      </x:c>
      <x:c r="B134" s="52" t="s">
        <x:v>145</x:v>
      </x:c>
      <x:c r="C134" s="52" t="s">
        <x:v>1220</x:v>
      </x:c>
      <x:c r="D134" s="52" t="s">
        <x:v>840</x:v>
      </x:c>
      <x:c r="E134" s="65">
        <x:v>1</x:v>
      </x:c>
      <x:c r="F134" s="62">
        <x:v>780000</x:v>
      </x:c>
      <x:c r="G134" s="63" t="n">
        <x:f>F134/(1+'14_Parametros'!$B$8)</x:f>
        <x:v>655462.1848739496</x:v>
      </x:c>
      <x:c r="H134" s="63" t="n">
        <x:f t="shared" ref="H134:H145" si="4">E134*G134</x:f>
        <x:v>655462.1848739496</x:v>
      </x:c>
      <x:c r="I134" s="63" t="n">
        <x:f>H134*(1+'14_Parametros'!$B$9+'14_Parametros'!$B$10)</x:f>
        <x:v>819327.731092437</x:v>
      </x:c>
      <x:c r="J134" s="56" t="n">
        <x:f>'05_Carta Gantt'!E29</x:f>
        <x:v>46409</x:v>
      </x:c>
      <x:c r="K134" s="56" t="n">
        <x:f>'05_Carta Gantt'!F29</x:f>
        <x:v>46424</x:v>
      </x:c>
      <x:c r="L134" s="52" t="s">
        <x:v>1221</x:v>
      </x:c>
    </x:row>
    <x:row r="135" ht="34.04999923706055" customHeight="1">
      <x:c r="A135" s="51" t="s">
        <x:v>1222</x:v>
      </x:c>
      <x:c r="B135" s="51" t="s">
        <x:v>145</x:v>
      </x:c>
      <x:c r="C135" s="51" t="s">
        <x:v>1223</x:v>
      </x:c>
      <x:c r="D135" s="51" t="s">
        <x:v>854</x:v>
      </x:c>
      <x:c r="E135" s="66">
        <x:v>84</x:v>
      </x:c>
      <x:c r="F135" s="62">
        <x:v>19000</x:v>
      </x:c>
      <x:c r="G135" s="64" t="n">
        <x:f>F135/(1+'14_Parametros'!$B$8)</x:f>
        <x:v>15966.38655462185</x:v>
      </x:c>
      <x:c r="H135" s="64">
        <x:f t="shared" si="4"/>
        <x:v>1341176.4705882354</x:v>
      </x:c>
      <x:c r="I135" s="64" t="n">
        <x:f>H135*(1+'14_Parametros'!$B$9+'14_Parametros'!$B$10)</x:f>
        <x:v>1676470.5882352942</x:v>
      </x:c>
      <x:c r="J135" s="57" t="n">
        <x:f>'05_Carta Gantt'!E29</x:f>
        <x:v>46409</x:v>
      </x:c>
      <x:c r="K135" s="57" t="n">
        <x:f>'05_Carta Gantt'!F29</x:f>
        <x:v>46424</x:v>
      </x:c>
      <x:c r="L135" s="51" t="s">
        <x:v>1224</x:v>
      </x:c>
    </x:row>
    <x:row r="136" ht="34.04999923706055" customHeight="1">
      <x:c r="A136" s="52" t="s">
        <x:v>1225</x:v>
      </x:c>
      <x:c r="B136" s="52" t="s">
        <x:v>143</x:v>
      </x:c>
      <x:c r="C136" s="52" t="s">
        <x:v>1226</x:v>
      </x:c>
      <x:c r="D136" s="52" t="s">
        <x:v>850</x:v>
      </x:c>
      <x:c r="E136" s="65">
        <x:v>18</x:v>
      </x:c>
      <x:c r="F136" s="62">
        <x:v>48000</x:v>
      </x:c>
      <x:c r="G136" s="63" t="n">
        <x:f>F136/(1+'14_Parametros'!$B$8)</x:f>
        <x:v>40336.13445378152</x:v>
      </x:c>
      <x:c r="H136" s="63">
        <x:f t="shared" si="4"/>
        <x:v>726050.42016806733</x:v>
      </x:c>
      <x:c r="I136" s="63" t="n">
        <x:f>H136*(1+'14_Parametros'!$B$9+'14_Parametros'!$B$10)</x:f>
        <x:v>907563.0252100842</x:v>
      </x:c>
      <x:c r="J136" s="56" t="n">
        <x:f>'05_Carta Gantt'!E27</x:f>
        <x:v>46439</x:v>
      </x:c>
      <x:c r="K136" s="56" t="n">
        <x:f>'05_Carta Gantt'!F27</x:f>
        <x:v>46448</x:v>
      </x:c>
      <x:c r="L136" s="52" t="s">
        <x:v>1227</x:v>
      </x:c>
    </x:row>
    <x:row r="137" ht="34.04999923706055" customHeight="1">
      <x:c r="A137" s="51" t="s">
        <x:v>1228</x:v>
      </x:c>
      <x:c r="B137" s="51" t="s">
        <x:v>145</x:v>
      </x:c>
      <x:c r="C137" s="51" t="s">
        <x:v>1229</x:v>
      </x:c>
      <x:c r="D137" s="51" t="s">
        <x:v>840</x:v>
      </x:c>
      <x:c r="E137" s="66">
        <x:v>4</x:v>
      </x:c>
      <x:c r="F137" s="62">
        <x:v>420000</x:v>
      </x:c>
      <x:c r="G137" s="64" t="n">
        <x:f>F137/(1+'14_Parametros'!$B$8)</x:f>
        <x:v>352941.17647058825</x:v>
      </x:c>
      <x:c r="H137" s="64">
        <x:f t="shared" si="4"/>
        <x:v>1411764.705882353</x:v>
      </x:c>
      <x:c r="I137" s="64" t="n">
        <x:f>H137*(1+'14_Parametros'!$B$9+'14_Parametros'!$B$10)</x:f>
        <x:v>1764705.8823529412</x:v>
      </x:c>
      <x:c r="J137" s="57" t="n">
        <x:f>'05_Carta Gantt'!E29</x:f>
        <x:v>46409</x:v>
      </x:c>
      <x:c r="K137" s="57" t="n">
        <x:f>'05_Carta Gantt'!F29</x:f>
        <x:v>46424</x:v>
      </x:c>
      <x:c r="L137" s="51" t="s">
        <x:v>1230</x:v>
      </x:c>
    </x:row>
    <x:row r="138" ht="34.04999923706055" customHeight="1">
      <x:c r="A138" s="52" t="s">
        <x:v>1231</x:v>
      </x:c>
      <x:c r="B138" s="52" t="s">
        <x:v>143</x:v>
      </x:c>
      <x:c r="C138" s="52" t="s">
        <x:v>1232</x:v>
      </x:c>
      <x:c r="D138" s="52" t="s">
        <x:v>850</x:v>
      </x:c>
      <x:c r="E138" s="65">
        <x:v>210</x:v>
      </x:c>
      <x:c r="F138" s="62">
        <x:v>3900</x:v>
      </x:c>
      <x:c r="G138" s="63" t="n">
        <x:f>F138/(1+'14_Parametros'!$B$8)</x:f>
        <x:v>3277.310924369748</x:v>
      </x:c>
      <x:c r="H138" s="63">
        <x:f t="shared" si="4"/>
        <x:v>688235.29411764711</x:v>
      </x:c>
      <x:c r="I138" s="63" t="n">
        <x:f>H138*(1+'14_Parametros'!$B$9+'14_Parametros'!$B$10)</x:f>
        <x:v>860294.1176470589</x:v>
      </x:c>
      <x:c r="J138" s="56" t="n">
        <x:f>'05_Carta Gantt'!E27</x:f>
        <x:v>46439</x:v>
      </x:c>
      <x:c r="K138" s="56" t="n">
        <x:f>'05_Carta Gantt'!F27</x:f>
        <x:v>46448</x:v>
      </x:c>
      <x:c r="L138" s="52" t="s">
        <x:v>1233</x:v>
      </x:c>
    </x:row>
    <x:row r="139" ht="34.04999923706055" customHeight="1">
      <x:c r="A139" s="51" t="s">
        <x:v>1234</x:v>
      </x:c>
      <x:c r="B139" s="51" t="s">
        <x:v>146</x:v>
      </x:c>
      <x:c r="C139" s="51" t="s">
        <x:v>1235</x:v>
      </x:c>
      <x:c r="D139" s="51" t="s">
        <x:v>840</x:v>
      </x:c>
      <x:c r="E139" s="66">
        <x:v>12</x:v>
      </x:c>
      <x:c r="F139" s="62">
        <x:v>18500</x:v>
      </x:c>
      <x:c r="G139" s="64" t="n">
        <x:f>F139/(1+'14_Parametros'!$B$8)</x:f>
        <x:v>15546.218487394959</x:v>
      </x:c>
      <x:c r="H139" s="64">
        <x:f t="shared" si="4"/>
        <x:v>186554.62184873951</x:v>
      </x:c>
      <x:c r="I139" s="64" t="n">
        <x:f>H139*(1+'14_Parametros'!$B$9+'14_Parametros'!$B$10)</x:f>
        <x:v>233193.27731092437</x:v>
      </x:c>
      <x:c r="J139" s="57" t="n">
        <x:f>'05_Carta Gantt'!E30</x:f>
        <x:v>46471</x:v>
      </x:c>
      <x:c r="K139" s="57" t="n">
        <x:f>'05_Carta Gantt'!F30</x:f>
        <x:v>46477</x:v>
      </x:c>
      <x:c r="L139" s="51" t="s">
        <x:v>1236</x:v>
      </x:c>
    </x:row>
    <x:row r="140" ht="34.04999923706055" customHeight="1">
      <x:c r="A140" s="52" t="s">
        <x:v>1237</x:v>
      </x:c>
      <x:c r="B140" s="52" t="s">
        <x:v>146</x:v>
      </x:c>
      <x:c r="C140" s="52" t="s">
        <x:v>1238</x:v>
      </x:c>
      <x:c r="D140" s="52" t="s">
        <x:v>840</x:v>
      </x:c>
      <x:c r="E140" s="65">
        <x:v>9</x:v>
      </x:c>
      <x:c r="F140" s="62">
        <x:v>6900</x:v>
      </x:c>
      <x:c r="G140" s="63" t="n">
        <x:f>F140/(1+'14_Parametros'!$B$8)</x:f>
        <x:v>5798.319327731093</x:v>
      </x:c>
      <x:c r="H140" s="63">
        <x:f t="shared" si="4"/>
        <x:v>52184.873949579836</x:v>
      </x:c>
      <x:c r="I140" s="63" t="n">
        <x:f>H140*(1+'14_Parametros'!$B$9+'14_Parametros'!$B$10)</x:f>
        <x:v>65231.092436974795</x:v>
      </x:c>
      <x:c r="J140" s="56" t="n">
        <x:f>'05_Carta Gantt'!E30</x:f>
        <x:v>46471</x:v>
      </x:c>
      <x:c r="K140" s="56" t="n">
        <x:f>'05_Carta Gantt'!F30</x:f>
        <x:v>46477</x:v>
      </x:c>
      <x:c r="L140" s="52" t="s">
        <x:v>1239</x:v>
      </x:c>
    </x:row>
    <x:row r="141" ht="34.04999923706055" customHeight="1">
      <x:c r="A141" s="51" t="s">
        <x:v>1240</x:v>
      </x:c>
      <x:c r="B141" s="51" t="s">
        <x:v>146</x:v>
      </x:c>
      <x:c r="C141" s="51" t="s">
        <x:v>1241</x:v>
      </x:c>
      <x:c r="D141" s="51" t="s">
        <x:v>840</x:v>
      </x:c>
      <x:c r="E141" s="66">
        <x:v>4</x:v>
      </x:c>
      <x:c r="F141" s="62">
        <x:v>12500</x:v>
      </x:c>
      <x:c r="G141" s="64" t="n">
        <x:f>F141/(1+'14_Parametros'!$B$8)</x:f>
        <x:v>10504.20168067227</x:v>
      </x:c>
      <x:c r="H141" s="64">
        <x:f t="shared" si="4"/>
        <x:v>42016.806722689078</x:v>
      </x:c>
      <x:c r="I141" s="64" t="n">
        <x:f>H141*(1+'14_Parametros'!$B$9+'14_Parametros'!$B$10)</x:f>
        <x:v>52521.008403361346</x:v>
      </x:c>
      <x:c r="J141" s="57" t="n">
        <x:f>'05_Carta Gantt'!E30</x:f>
        <x:v>46471</x:v>
      </x:c>
      <x:c r="K141" s="57" t="n">
        <x:f>'05_Carta Gantt'!F30</x:f>
        <x:v>46477</x:v>
      </x:c>
      <x:c r="L141" s="51" t="s">
        <x:v>1242</x:v>
      </x:c>
    </x:row>
    <x:row r="142" ht="34.04999923706055" customHeight="1">
      <x:c r="A142" s="52" t="s">
        <x:v>1243</x:v>
      </x:c>
      <x:c r="B142" s="52" t="s">
        <x:v>146</x:v>
      </x:c>
      <x:c r="C142" s="52" t="s">
        <x:v>1244</x:v>
      </x:c>
      <x:c r="D142" s="52" t="s">
        <x:v>840</x:v>
      </x:c>
      <x:c r="E142" s="65">
        <x:v>5</x:v>
      </x:c>
      <x:c r="F142" s="62">
        <x:v>17500</x:v>
      </x:c>
      <x:c r="G142" s="63" t="n">
        <x:f>F142/(1+'14_Parametros'!$B$8)</x:f>
        <x:v>14705.882352941177</x:v>
      </x:c>
      <x:c r="H142" s="63">
        <x:f t="shared" si="4"/>
        <x:v>73529.411764705888</x:v>
      </x:c>
      <x:c r="I142" s="63" t="n">
        <x:f>H142*(1+'14_Parametros'!$B$9+'14_Parametros'!$B$10)</x:f>
        <x:v>91911.76470588236</x:v>
      </x:c>
      <x:c r="J142" s="56" t="n">
        <x:f>'05_Carta Gantt'!E30</x:f>
        <x:v>46471</x:v>
      </x:c>
      <x:c r="K142" s="56" t="n">
        <x:f>'05_Carta Gantt'!F30</x:f>
        <x:v>46477</x:v>
      </x:c>
      <x:c r="L142" s="52" t="s">
        <x:v>1245</x:v>
      </x:c>
    </x:row>
    <x:row r="143" ht="34.04999923706055" customHeight="1">
      <x:c r="A143" s="51" t="s">
        <x:v>1246</x:v>
      </x:c>
      <x:c r="B143" s="51" t="s">
        <x:v>146</x:v>
      </x:c>
      <x:c r="C143" s="51" t="s">
        <x:v>1247</x:v>
      </x:c>
      <x:c r="D143" s="51" t="s">
        <x:v>840</x:v>
      </x:c>
      <x:c r="E143" s="66">
        <x:v>4</x:v>
      </x:c>
      <x:c r="F143" s="62">
        <x:v>38000</x:v>
      </x:c>
      <x:c r="G143" s="64" t="n">
        <x:f>F143/(1+'14_Parametros'!$B$8)</x:f>
        <x:v>31932.7731092437</x:v>
      </x:c>
      <x:c r="H143" s="64">
        <x:f t="shared" si="4"/>
        <x:v>127731.0924369748</x:v>
      </x:c>
      <x:c r="I143" s="64" t="n">
        <x:f>H143*(1+'14_Parametros'!$B$9+'14_Parametros'!$B$10)</x:f>
        <x:v>159663.8655462185</x:v>
      </x:c>
      <x:c r="J143" s="57" t="n">
        <x:f>'05_Carta Gantt'!E30</x:f>
        <x:v>46471</x:v>
      </x:c>
      <x:c r="K143" s="57" t="n">
        <x:f>'05_Carta Gantt'!F30</x:f>
        <x:v>46477</x:v>
      </x:c>
      <x:c r="L143" s="51" t="s">
        <x:v>1248</x:v>
      </x:c>
    </x:row>
    <x:row r="144" ht="34.04999923706055" customHeight="1">
      <x:c r="A144" s="52" t="s">
        <x:v>1249</x:v>
      </x:c>
      <x:c r="B144" s="52" t="s">
        <x:v>146</x:v>
      </x:c>
      <x:c r="C144" s="52" t="s">
        <x:v>1250</x:v>
      </x:c>
      <x:c r="D144" s="52" t="s">
        <x:v>840</x:v>
      </x:c>
      <x:c r="E144" s="65">
        <x:v>1</x:v>
      </x:c>
      <x:c r="F144" s="62">
        <x:v>290000</x:v>
      </x:c>
      <x:c r="G144" s="63" t="n">
        <x:f>F144/(1+'14_Parametros'!$B$8)</x:f>
        <x:v>243697.47899159664</x:v>
      </x:c>
      <x:c r="H144" s="63">
        <x:f t="shared" si="4"/>
        <x:v>243697.47899159664</x:v>
      </x:c>
      <x:c r="I144" s="63" t="n">
        <x:f>H144*(1+'14_Parametros'!$B$9+'14_Parametros'!$B$10)</x:f>
        <x:v>304621.8487394958</x:v>
      </x:c>
      <x:c r="J144" s="56" t="n">
        <x:f>'05_Carta Gantt'!E30</x:f>
        <x:v>46471</x:v>
      </x:c>
      <x:c r="K144" s="56" t="n">
        <x:f>'05_Carta Gantt'!F30</x:f>
        <x:v>46477</x:v>
      </x:c>
      <x:c r="L144" s="52" t="s">
        <x:v>1251</x:v>
      </x:c>
    </x:row>
    <x:row r="145" ht="34.04999923706055" customHeight="1">
      <x:c r="A145" s="51" t="s">
        <x:v>1252</x:v>
      </x:c>
      <x:c r="B145" s="51" t="s">
        <x:v>146</x:v>
      </x:c>
      <x:c r="C145" s="51" t="s">
        <x:v>1253</x:v>
      </x:c>
      <x:c r="D145" s="51" t="s">
        <x:v>850</x:v>
      </x:c>
      <x:c r="E145" s="66">
        <x:v>444.51</x:v>
      </x:c>
      <x:c r="F145" s="62">
        <x:v>1800</x:v>
      </x:c>
      <x:c r="G145" s="64" t="n">
        <x:f>F145/(1+'14_Parametros'!$B$8)</x:f>
        <x:v>1512.6050420168067</x:v>
      </x:c>
      <x:c r="H145" s="64">
        <x:f t="shared" si="4"/>
        <x:v>672368.06722689071</x:v>
      </x:c>
      <x:c r="I145" s="64" t="n">
        <x:f>H145*(1+'14_Parametros'!$B$9+'14_Parametros'!$B$10)</x:f>
        <x:v>840460.0840336133</x:v>
      </x:c>
      <x:c r="J145" s="57" t="n">
        <x:f>'05_Carta Gantt'!E30</x:f>
        <x:v>46471</x:v>
      </x:c>
      <x:c r="K145" s="57" t="n">
        <x:f>'05_Carta Gantt'!F30</x:f>
        <x:v>46477</x:v>
      </x:c>
      <x:c r="L145" s="51" t="s">
        <x:v>1254</x:v>
      </x:c>
    </x:row>
    <x:row r="148" ht="28.049999237060547" customHeight="1">
      <x:c r="A148" s="169" t="s">
        <x:v>1255</x:v>
      </x:c>
      <x:c r="B148" s="169"/>
      <x:c r="C148" s="169"/>
      <x:c r="D148" s="169"/>
      <x:c r="E148" s="169"/>
      <x:c r="F148" s="169"/>
      <x:c r="G148" s="169"/>
      <x:c r="H148" s="169"/>
      <x:c r="I148" s="169"/>
    </x:row>
    <x:row r="149" ht="34.04999923706055" customHeight="1">
      <x:c r="A149" s="177" t="s">
        <x:v>431</x:v>
      </x:c>
      <x:c r="B149" s="177"/>
      <x:c r="C149" s="177"/>
      <x:c r="D149" s="177"/>
      <x:c r="E149" s="177"/>
      <x:c r="F149" s="177"/>
      <x:c r="G149" s="51"/>
      <x:c r="H149" s="64" t="n">
        <x:f>SUM(H6:H145)</x:f>
        <x:v>72760094.11764702</x:v>
      </x:c>
      <x:c r="I149" s="51"/>
    </x:row>
    <x:row r="150" ht="34.04999923706055" customHeight="1">
      <x:c r="A150" s="178" t="s">
        <x:v>1256</x:v>
      </x:c>
      <x:c r="B150" s="178"/>
      <x:c r="C150" s="178"/>
      <x:c r="D150" s="178"/>
      <x:c r="E150" s="178"/>
      <x:c r="F150" s="178"/>
      <x:c r="G150" s="52"/>
      <x:c r="H150" s="63" t="n">
        <x:f>H149*'14_Parametros'!B9</x:f>
        <x:v>10914014.117647054</x:v>
      </x:c>
      <x:c r="I150" s="52"/>
    </x:row>
    <x:row r="151" ht="34.04999923706055" customHeight="1">
      <x:c r="A151" s="177" t="s">
        <x:v>1257</x:v>
      </x:c>
      <x:c r="B151" s="177"/>
      <x:c r="C151" s="177"/>
      <x:c r="D151" s="177"/>
      <x:c r="E151" s="177"/>
      <x:c r="F151" s="177"/>
      <x:c r="G151" s="51"/>
      <x:c r="H151" s="64" t="n">
        <x:f>H149*'14_Parametros'!B10</x:f>
        <x:v>7276009.411764703</x:v>
      </x:c>
      <x:c r="I151" s="51"/>
    </x:row>
    <x:row r="152" ht="34.04999923706055" customHeight="1">
      <x:c r="A152" s="178" t="s">
        <x:v>316</x:v>
      </x:c>
      <x:c r="B152" s="178"/>
      <x:c r="C152" s="178"/>
      <x:c r="D152" s="178"/>
      <x:c r="E152" s="178"/>
      <x:c r="F152" s="178"/>
      <x:c r="G152" s="52"/>
      <x:c r="H152" s="63" t="n">
        <x:f>SUM(H149:H151)</x:f>
        <x:v>90950117.64705877</x:v>
      </x:c>
      <x:c r="I152" s="52"/>
    </x:row>
    <x:row r="153" ht="34.04999923706055" customHeight="1">
      <x:c r="A153" s="177" t="s">
        <x:v>1258</x:v>
      </x:c>
      <x:c r="B153" s="177"/>
      <x:c r="C153" s="177"/>
      <x:c r="D153" s="177"/>
      <x:c r="E153" s="177"/>
      <x:c r="F153" s="177"/>
      <x:c r="G153" s="51"/>
      <x:c r="H153" s="64" t="n">
        <x:f>H152*'14_Parametros'!B8</x:f>
        <x:v>17280522.352941167</x:v>
      </x:c>
      <x:c r="I153" s="51"/>
    </x:row>
    <x:row r="154" ht="34.04999923706055" customHeight="1">
      <x:c r="A154" s="178" t="s">
        <x:v>1259</x:v>
      </x:c>
      <x:c r="B154" s="178"/>
      <x:c r="C154" s="178"/>
      <x:c r="D154" s="178"/>
      <x:c r="E154" s="178"/>
      <x:c r="F154" s="178"/>
      <x:c r="G154" s="52"/>
      <x:c r="H154" s="63" t="n">
        <x:f>ROUND(SUM(H152:H153),0)</x:f>
        <x:v>108230640</x:v>
      </x:c>
      <x:c r="I154" s="52"/>
    </x:row>
    <x:row r="155" ht="34.04999923706055" customHeight="1">
      <x:c r="A155" s="177" t="s">
        <x:v>317</x:v>
      </x:c>
      <x:c r="B155" s="177"/>
      <x:c r="C155" s="177"/>
      <x:c r="D155" s="177"/>
      <x:c r="E155" s="177"/>
      <x:c r="F155" s="177"/>
      <x:c r="G155" s="51"/>
      <x:c r="H155" s="64" t="n">
        <x:f>'14_Parametros'!B7</x:f>
        <x:v>114446607</x:v>
      </x:c>
      <x:c r="I155" s="51"/>
    </x:row>
    <x:row r="156" ht="34.04999923706055" customHeight="1">
      <x:c r="A156" s="178" t="s">
        <x:v>1260</x:v>
      </x:c>
      <x:c r="B156" s="178"/>
      <x:c r="C156" s="178"/>
      <x:c r="D156" s="178"/>
      <x:c r="E156" s="178"/>
      <x:c r="F156" s="178"/>
      <x:c r="G156" s="52"/>
      <x:c r="H156" s="63" t="n">
        <x:f>H155-H154</x:f>
        <x:v>6215967</x:v>
      </x:c>
      <x:c r="I156" s="52"/>
    </x:row>
    <x:row r="157" ht="34.04999923706055" customHeight="1">
      <x:c r="A157" s="177" t="s">
        <x:v>1261</x:v>
      </x:c>
      <x:c r="B157" s="177"/>
      <x:c r="C157" s="177"/>
      <x:c r="D157" s="177"/>
      <x:c r="E157" s="177"/>
      <x:c r="F157" s="177"/>
      <x:c r="G157" s="51"/>
      <x:c r="H157" s="68" t="n">
        <x:f>H156/H155</x:f>
        <x:v>0.05431324844781113</x:v>
      </x:c>
      <x:c r="I157" s="51"/>
    </x:row>
    <x:row r="158" ht="34.04999923706055" customHeight="1">
      <x:c r="A158" s="178" t="s">
        <x:v>1262</x:v>
      </x:c>
      <x:c r="B158" s="178"/>
      <x:c r="C158" s="178"/>
      <x:c r="D158" s="178"/>
      <x:c r="E158" s="178"/>
      <x:c r="F158" s="178"/>
      <x:c r="G158" s="52"/>
      <x:c r="H158" s="63" t="n">
        <x:f>ROUND(H149*(1+'14_Parametros'!B9+'14_Parametros'!B11)*(1+'14_Parametros'!B8),0)</x:f>
        <x:v>112559866</x:v>
      </x:c>
      <x:c r="I158" s="52"/>
    </x:row>
    <x:row r="159" ht="34.04999923706055" customHeight="1">
      <x:c r="A159" s="177" t="s">
        <x:v>1263</x:v>
      </x:c>
      <x:c r="B159" s="177"/>
      <x:c r="C159" s="177"/>
      <x:c r="D159" s="177"/>
      <x:c r="E159" s="177"/>
      <x:c r="F159" s="177"/>
      <x:c r="G159" s="51"/>
      <x:c r="H159" s="64" t="n">
        <x:f>H158-H154</x:f>
        <x:v>4329226</x:v>
      </x:c>
      <x:c r="I159" s="51"/>
    </x:row>
    <x:row r="161" ht="37.95000076293945" customHeight="1">
      <x:c r="A161" s="153" t="s">
        <x:v>1264</x:v>
      </x:c>
      <x:c r="B161" s="153"/>
      <x:c r="C161" s="153"/>
      <x:c r="D161" s="153"/>
      <x:c r="E161" s="153"/>
      <x:c r="F161" s="153"/>
      <x:c r="G161" s="153"/>
      <x:c r="H161" s="153"/>
      <x:c r="I161" s="153"/>
      <x:c r="J161" s="153"/>
      <x:c r="K161" s="153"/>
      <x:c r="L161" s="153"/>
    </x:row>
    <x:row r="163" ht="28.049999237060547" customHeight="1">
      <x:c r="A163" s="169" t="s">
        <x:v>1265</x:v>
      </x:c>
      <x:c r="B163" s="169"/>
      <x:c r="C163" s="169"/>
      <x:c r="D163" s="169"/>
      <x:c r="E163" s="169"/>
      <x:c r="F163" s="169"/>
      <x:c r="G163" s="169"/>
      <x:c r="H163" s="169"/>
      <x:c r="I163" s="169"/>
    </x:row>
    <x:row r="164" ht="43.95000076293945" customHeight="1">
      <x:c r="A164" s="50" t="s">
        <x:v>1266</x:v>
      </x:c>
      <x:c r="B164" s="50" t="s">
        <x:v>1267</x:v>
      </x:c>
      <x:c r="C164" s="50" t="s">
        <x:v>1268</x:v>
      </x:c>
      <x:c r="D164" s="50" t="s">
        <x:v>1269</x:v>
      </x:c>
    </x:row>
    <x:row r="165" ht="48.599998474121094" customHeight="1">
      <x:c r="A165" s="51" t="s">
        <x:v>1270</x:v>
      </x:c>
      <x:c r="B165" s="60">
        <x:v>0.45</x:v>
      </x:c>
      <x:c r="C165" s="64" t="n">
        <x:f>B165*$H$150</x:f>
        <x:v>4911306.352941174</x:v>
      </x:c>
      <x:c r="D165" s="51" t="s">
        <x:v>1271</x:v>
      </x:c>
    </x:row>
    <x:row r="166" ht="34.04999923706055" customHeight="1">
      <x:c r="A166" s="52" t="s">
        <x:v>1272</x:v>
      </x:c>
      <x:c r="B166" s="61">
        <x:v>0.2</x:v>
      </x:c>
      <x:c r="C166" s="63" t="n">
        <x:f>B166*$H$150</x:f>
        <x:v>2182802.8235294106</x:v>
      </x:c>
      <x:c r="D166" s="52" t="s">
        <x:v>1273</x:v>
      </x:c>
    </x:row>
    <x:row r="167" ht="34.04999923706055" customHeight="1">
      <x:c r="A167" s="51" t="s">
        <x:v>1274</x:v>
      </x:c>
      <x:c r="B167" s="60">
        <x:v>0.12</x:v>
      </x:c>
      <x:c r="C167" s="64" t="n">
        <x:f>B167*$H$150</x:f>
        <x:v>1309681.6941176464</x:v>
      </x:c>
      <x:c r="D167" s="51" t="s">
        <x:v>1275</x:v>
      </x:c>
    </x:row>
    <x:row r="168" ht="34.04999923706055" customHeight="1">
      <x:c r="A168" s="52" t="s">
        <x:v>1276</x:v>
      </x:c>
      <x:c r="B168" s="61">
        <x:v>0.08</x:v>
      </x:c>
      <x:c r="C168" s="63" t="n">
        <x:f>B168*$H$150</x:f>
        <x:v>873121.1294117643</x:v>
      </x:c>
      <x:c r="D168" s="52" t="s">
        <x:v>1277</x:v>
      </x:c>
    </x:row>
    <x:row r="169" ht="34.04999923706055" customHeight="1">
      <x:c r="A169" s="51" t="s">
        <x:v>1278</x:v>
      </x:c>
      <x:c r="B169" s="60">
        <x:v>0.15</x:v>
      </x:c>
      <x:c r="C169" s="64" t="n">
        <x:f>B169*$H$150</x:f>
        <x:v>1637102.117647058</x:v>
      </x:c>
      <x:c r="D169" s="51" t="s">
        <x:v>1279</x:v>
      </x:c>
    </x:row>
    <x:row r="172" ht="28.049999237060547" customHeight="1">
      <x:c r="A172" s="169" t="s">
        <x:v>1280</x:v>
      </x:c>
      <x:c r="B172" s="169"/>
      <x:c r="C172" s="169"/>
      <x:c r="D172" s="169"/>
      <x:c r="E172" s="169"/>
      <x:c r="F172" s="169"/>
      <x:c r="G172" s="169"/>
      <x:c r="H172" s="169"/>
      <x:c r="I172" s="169"/>
    </x:row>
    <x:row r="173" ht="43.95000076293945" customHeight="1">
      <x:c r="A173" s="50" t="s">
        <x:v>117</x:v>
      </x:c>
      <x:c r="B173" s="50" t="s">
        <x:v>430</x:v>
      </x:c>
      <x:c r="C173" s="50" t="s">
        <x:v>431</x:v>
      </x:c>
      <x:c r="D173" s="50" t="s">
        <x:v>448</x:v>
      </x:c>
      <x:c r="E173" s="50" t="s">
        <x:v>360</x:v>
      </x:c>
      <x:c r="F173" s="50" t="s">
        <x:v>432</x:v>
      </x:c>
      <x:c r="G173" s="50" t="s">
        <x:v>433</x:v>
      </x:c>
      <x:c r="H173" s="50" t="s">
        <x:v>1281</x:v>
      </x:c>
      <x:c r="I173" s="50" t="s">
        <x:v>1282</x:v>
      </x:c>
    </x:row>
    <x:row r="174" ht="34.04999923706055" customHeight="1">
      <x:c r="A174" s="52" t="s">
        <x:v>124</x:v>
      </x:c>
      <x:c r="B174" s="52" t="str">
        <x:f>'04_CPM_Proyecto_Completo'!D6</x:f>
        <x:v>Instalación de faenas y cierre perimetral</x:v>
      </x:c>
      <x:c r="C174" s="63" t="n">
        <x:f>SUMIF(B6:B145,A174,H6:H145)</x:f>
        <x:v>7089010.084033613</x:v>
      </x:c>
      <x:c r="D174" s="63" t="n">
        <x:f>SUMIF(B6:B145,A174,I6:I145)</x:f>
        <x:v>8861262.605042016</x:v>
      </x:c>
      <x:c r="E174" s="69" t="n">
        <x:f>'03_Rendimientos'!I6/SUM('03_Rendimientos'!I6:I27)</x:f>
        <x:v>0.011103669498396137</x:v>
      </x:c>
      <x:c r="F174" s="56" t="n">
        <x:f>'05_Carta Gantt'!E9</x:f>
        <x:v>46328</x:v>
      </x:c>
      <x:c r="G174" s="56" t="n">
        <x:f>'05_Carta Gantt'!F9</x:f>
        <x:v>46333</x:v>
      </x:c>
      <x:c r="H174" s="52" t="n">
        <x:f>COUNTIF(B6:B145,A174)</x:f>
        <x:v>7</x:v>
      </x:c>
      <x:c r="I174" s="52" t="s">
        <x:v>1283</x:v>
      </x:c>
    </x:row>
    <x:row r="175" ht="34.04999923706055" customHeight="1">
      <x:c r="A175" s="51" t="s">
        <x:v>126</x:v>
      </x:c>
      <x:c r="B175" s="51" t="str">
        <x:f>'04_CPM_Proyecto_Completo'!D7</x:f>
        <x:v>Replanteo y nivelación del área de trabajo</x:v>
      </x:c>
      <x:c r="C175" s="64" t="n">
        <x:f>SUMIF(B6:B145,A175,H6:H145)</x:f>
        <x:v>784429.4117647059</x:v>
      </x:c>
      <x:c r="D175" s="64" t="n">
        <x:f>SUMIF(B6:B145,A175,I6:I145)</x:f>
        <x:v>980536.7647058824</x:v>
      </x:c>
      <x:c r="E175" s="70" t="n">
        <x:f>'03_Rendimientos'!I7/SUM('03_Rendimientos'!I6:I27)</x:f>
        <x:v>0.011103669498396137</x:v>
      </x:c>
      <x:c r="F175" s="57" t="n">
        <x:f>'05_Carta Gantt'!E10</x:f>
        <x:v>46334</x:v>
      </x:c>
      <x:c r="G175" s="57" t="n">
        <x:f>'05_Carta Gantt'!F10</x:f>
        <x:v>46338</x:v>
      </x:c>
      <x:c r="H175" s="51" t="n">
        <x:f>COUNTIF(B6:B145,A175)</x:f>
        <x:v>1</x:v>
      </x:c>
      <x:c r="I175" s="51" t="s">
        <x:v>1284</x:v>
      </x:c>
    </x:row>
    <x:row r="176" ht="34.04999923706055" customHeight="1">
      <x:c r="A176" s="52" t="s">
        <x:v>127</x:v>
      </x:c>
      <x:c r="B176" s="52" t="str">
        <x:f>'04_CPM_Proyecto_Completo'!D8</x:f>
        <x:v>Servicios provisorios y habilitación de instalaciones</x:v>
      </x:c>
      <x:c r="C176" s="63" t="n">
        <x:f>SUMIF(B6:B145,A176,H6:H145)</x:f>
        <x:v>0</x:v>
      </x:c>
      <x:c r="D176" s="63" t="n">
        <x:f>SUMIF(B6:B145,A176,I6:I145)</x:f>
        <x:v>0</x:v>
      </x:c>
      <x:c r="E176" s="69" t="n">
        <x:f>'03_Rendimientos'!I8/SUM('03_Rendimientos'!I6:I27)</x:f>
        <x:v>0.022207338996792274</x:v>
      </x:c>
      <x:c r="F176" s="56" t="n">
        <x:f>'05_Carta Gantt'!E11</x:f>
        <x:v>46334</x:v>
      </x:c>
      <x:c r="G176" s="56" t="n">
        <x:f>'05_Carta Gantt'!F11</x:f>
        <x:v>46343</x:v>
      </x:c>
      <x:c r="H176" s="52" t="n">
        <x:f>COUNTIF(B6:B145,A176)</x:f>
        <x:v>0</x:v>
      </x:c>
      <x:c r="I176" s="52" t="s">
        <x:v>1285</x:v>
      </x:c>
    </x:row>
    <x:row r="177" ht="34.04999923706055" customHeight="1">
      <x:c r="A177" s="51" t="s">
        <x:v>128</x:v>
      </x:c>
      <x:c r="B177" s="51" t="str">
        <x:f>'04_CPM_Proyecto_Completo'!D9</x:f>
        <x:v>Excavación y retiro de material</x:v>
      </x:c>
      <x:c r="C177" s="64" t="n">
        <x:f>SUMIF(B6:B145,A177,H6:H145)</x:f>
        <x:v>529411.7647058824</x:v>
      </x:c>
      <x:c r="D177" s="64" t="n">
        <x:f>SUMIF(B6:B145,A177,I6:I145)</x:f>
        <x:v>661764.705882353</x:v>
      </x:c>
      <x:c r="E177" s="70" t="n">
        <x:f>'03_Rendimientos'!I9/SUM('03_Rendimientos'!I6:I27)</x:f>
        <x:v>0.03331100849518841</x:v>
      </x:c>
      <x:c r="F177" s="57" t="n">
        <x:f>'05_Carta Gantt'!E12</x:f>
        <x:v>46339</x:v>
      </x:c>
      <x:c r="G177" s="57" t="n">
        <x:f>'05_Carta Gantt'!F12</x:f>
        <x:v>46349</x:v>
      </x:c>
      <x:c r="H177" s="51" t="n">
        <x:f>COUNTIF(B6:B145,A177)</x:f>
        <x:v>1</x:v>
      </x:c>
      <x:c r="I177" s="51" t="s">
        <x:v>1284</x:v>
      </x:c>
    </x:row>
    <x:row r="178" ht="34.04999923706055" customHeight="1">
      <x:c r="A178" s="52" t="s">
        <x:v>129</x:v>
      </x:c>
      <x:c r="B178" s="52" t="str">
        <x:f>'04_CPM_Proyecto_Completo'!D10</x:f>
        <x:v>Relleno, humectación y compactación</x:v>
      </x:c>
      <x:c r="C178" s="63" t="n">
        <x:f>SUMIF(B6:B145,A178,H6:H145)</x:f>
        <x:v>1838305.8823529412</x:v>
      </x:c>
      <x:c r="D178" s="63" t="n">
        <x:f>SUMIF(B6:B145,A178,I6:I145)</x:f>
        <x:v>2297882.3529411764</x:v>
      </x:c>
      <x:c r="E178" s="69" t="n">
        <x:f>'03_Rendimientos'!I10/SUM('03_Rendimientos'!I6:I27)</x:f>
        <x:v>0.03238570270365539</x:v>
      </x:c>
      <x:c r="F178" s="56" t="n">
        <x:f>'05_Carta Gantt'!E13</x:f>
        <x:v>46350</x:v>
      </x:c>
      <x:c r="G178" s="56" t="n">
        <x:f>'05_Carta Gantt'!F13</x:f>
        <x:v>46358</x:v>
      </x:c>
      <x:c r="H178" s="52" t="n">
        <x:f>COUNTIF(B6:B145,A178)</x:f>
        <x:v>4</x:v>
      </x:c>
      <x:c r="I178" s="52" t="s">
        <x:v>1284</x:v>
      </x:c>
    </x:row>
    <x:row r="179" ht="34.04999923706055" customHeight="1">
      <x:c r="A179" s="51" t="s">
        <x:v>130</x:v>
      </x:c>
      <x:c r="B179" s="51" t="str">
        <x:f>'04_CPM_Proyecto_Completo'!D11</x:f>
        <x:v>Emplantillado de hormigón</x:v>
      </x:c>
      <x:c r="C179" s="64" t="n">
        <x:f>SUMIF(B6:B145,A179,H6:H145)</x:f>
        <x:v>376890.75630252104</x:v>
      </x:c>
      <x:c r="D179" s="64" t="n">
        <x:f>SUMIF(B6:B145,A179,I6:I145)</x:f>
        <x:v>471113.4453781513</x:v>
      </x:c>
      <x:c r="E179" s="70" t="n">
        <x:f>'03_Rendimientos'!I11/SUM('03_Rendimientos'!I6:I27)</x:f>
        <x:v>0.03331100849518841</x:v>
      </x:c>
      <x:c r="F179" s="57" t="n">
        <x:f>'05_Carta Gantt'!E14</x:f>
        <x:v>46359</x:v>
      </x:c>
      <x:c r="G179" s="57" t="n">
        <x:f>'05_Carta Gantt'!F14</x:f>
        <x:v>46363</x:v>
      </x:c>
      <x:c r="H179" s="51" t="n">
        <x:f>COUNTIF(B6:B145,A179)</x:f>
        <x:v>1</x:v>
      </x:c>
      <x:c r="I179" s="51" t="s">
        <x:v>1284</x:v>
      </x:c>
    </x:row>
    <x:row r="180" ht="34.04999923706055" customHeight="1">
      <x:c r="A180" s="52" t="s">
        <x:v>131</x:v>
      </x:c>
      <x:c r="B180" s="52" t="str">
        <x:f>'04_CPM_Proyecto_Completo'!D12</x:f>
        <x:v>Fundaciones de hormigón armado</x:v>
      </x:c>
      <x:c r="C180" s="63" t="n">
        <x:f>SUMIF(B6:B145,A180,H6:H145)</x:f>
        <x:v>2647058.823529412</x:v>
      </x:c>
      <x:c r="D180" s="63" t="n">
        <x:f>SUMIF(B6:B145,A180,I6:I145)</x:f>
        <x:v>3308823.529411765</x:v>
      </x:c>
      <x:c r="E180" s="69" t="n">
        <x:f>'03_Rendimientos'!I12/SUM('03_Rendimientos'!I6:I27)</x:f>
        <x:v>0.04441467799358455</x:v>
      </x:c>
      <x:c r="F180" s="56" t="n">
        <x:f>'05_Carta Gantt'!E15</x:f>
        <x:v>46364</x:v>
      </x:c>
      <x:c r="G180" s="56" t="n">
        <x:f>'05_Carta Gantt'!F15</x:f>
        <x:v>46376</x:v>
      </x:c>
      <x:c r="H180" s="52" t="n">
        <x:f>COUNTIF(B6:B145,A180)</x:f>
        <x:v>1</x:v>
      </x:c>
      <x:c r="I180" s="52" t="s">
        <x:v>1284</x:v>
      </x:c>
    </x:row>
    <x:row r="181" ht="34.04999923706055" customHeight="1">
      <x:c r="A181" s="51" t="s">
        <x:v>132</x:v>
      </x:c>
      <x:c r="B181" s="51" t="str">
        <x:f>'04_CPM_Proyecto_Completo'!D13</x:f>
        <x:v>Radier y losas de hormigón</x:v>
      </x:c>
      <x:c r="C181" s="64" t="n">
        <x:f>SUMIF(B6:B145,A181,H6:H145)</x:f>
        <x:v>4864860.50420168</x:v>
      </x:c>
      <x:c r="D181" s="64" t="n">
        <x:f>SUMIF(B6:B145,A181,I6:I145)</x:f>
        <x:v>6081075.6302521005</x:v>
      </x:c>
      <x:c r="E181" s="70" t="n">
        <x:f>'03_Rendimientos'!I13/SUM('03_Rendimientos'!I6:I27)</x:f>
        <x:v>0.03767316436955832</x:v>
      </x:c>
      <x:c r="F181" s="57" t="n">
        <x:f>'05_Carta Gantt'!E16</x:f>
        <x:v>46377</x:v>
      </x:c>
      <x:c r="G181" s="57" t="n">
        <x:f>'05_Carta Gantt'!F16</x:f>
        <x:v>46388</x:v>
      </x:c>
      <x:c r="H181" s="51" t="n">
        <x:f>COUNTIF(B6:B145,A181)</x:f>
        <x:v>6</x:v>
      </x:c>
      <x:c r="I181" s="51" t="s">
        <x:v>1284</x:v>
      </x:c>
    </x:row>
    <x:row r="182" ht="34.04999923706055" customHeight="1">
      <x:c r="A182" s="52" t="s">
        <x:v>133</x:v>
      </x:c>
      <x:c r="B182" s="52" t="str">
        <x:f>'04_CPM_Proyecto_Completo'!D14</x:f>
        <x:v>Estructura metálica y viga reticulada</x:v>
      </x:c>
      <x:c r="C182" s="63" t="n">
        <x:f>SUMIF(B6:B145,A182,H6:H145)</x:f>
        <x:v>2246000</x:v>
      </x:c>
      <x:c r="D182" s="63" t="n">
        <x:f>SUMIF(B6:B145,A182,I6:I145)</x:f>
        <x:v>2807500</x:v>
      </x:c>
      <x:c r="E182" s="69" t="n">
        <x:f>'03_Rendimientos'!I14/SUM('03_Rendimientos'!I6:I27)</x:f>
        <x:v>0.0888293559871691</x:v>
      </x:c>
      <x:c r="F182" s="56" t="n">
        <x:f>'05_Carta Gantt'!E17</x:f>
        <x:v>46377</x:v>
      </x:c>
      <x:c r="G182" s="56" t="n">
        <x:f>'05_Carta Gantt'!F17</x:f>
        <x:v>46396</x:v>
      </x:c>
      <x:c r="H182" s="52" t="n">
        <x:f>COUNTIF(B6:B145,A182)</x:f>
        <x:v>1</x:v>
      </x:c>
      <x:c r="I182" s="52" t="s">
        <x:v>1284</x:v>
      </x:c>
    </x:row>
    <x:row r="183" ht="34.04999923706055" customHeight="1">
      <x:c r="A183" s="51" t="s">
        <x:v>134</x:v>
      </x:c>
      <x:c r="B183" s="51" t="str">
        <x:f>'04_CPM_Proyecto_Completo'!D15</x:f>
        <x:v>Cubierta y hojalatería</x:v>
      </x:c>
      <x:c r="C183" s="64" t="n">
        <x:f>SUMIF(B6:B145,A183,H6:H145)</x:f>
        <x:v>3300826.050420168</x:v>
      </x:c>
      <x:c r="D183" s="64" t="n">
        <x:f>SUMIF(B6:B145,A183,I6:I145)</x:f>
        <x:v>4126032.56302521</x:v>
      </x:c>
      <x:c r="E183" s="70" t="n">
        <x:f>'03_Rendimientos'!I15/SUM('03_Rendimientos'!I6:I27)</x:f>
        <x:v>0.046882160104339245</x:v>
      </x:c>
      <x:c r="F183" s="57" t="n">
        <x:f>'05_Carta Gantt'!E18</x:f>
        <x:v>46397</x:v>
      </x:c>
      <x:c r="G183" s="57" t="n">
        <x:f>'05_Carta Gantt'!F18</x:f>
        <x:v>46408</x:v>
      </x:c>
      <x:c r="H183" s="51" t="n">
        <x:f>COUNTIF(B6:B145,A183)</x:f>
        <x:v>7</x:v>
      </x:c>
      <x:c r="I183" s="51" t="s">
        <x:v>1284</x:v>
      </x:c>
    </x:row>
    <x:row r="184" ht="34.04999923706055" customHeight="1">
      <x:c r="A184" s="52" t="s">
        <x:v>135</x:v>
      </x:c>
      <x:c r="B184" s="52" t="str">
        <x:f>'04_CPM_Proyecto_Completo'!D16</x:f>
        <x:v>Muros y tabiques Metalcon</x:v>
      </x:c>
      <x:c r="C184" s="63" t="n">
        <x:f>SUMIF(B6:B145,A184,H6:H145)</x:f>
        <x:v>12679327.731092436</x:v>
      </x:c>
      <x:c r="D184" s="63" t="n">
        <x:f>SUMIF(B6:B145,A184,I6:I145)</x:f>
        <x:v>15849159.663865544</x:v>
      </x:c>
      <x:c r="E184" s="69" t="n">
        <x:f>'03_Rendimientos'!I16/SUM('03_Rendimientos'!I6:I27)</x:f>
        <x:v>0.04441467799358455</x:v>
      </x:c>
      <x:c r="F184" s="56" t="n">
        <x:f>'05_Carta Gantt'!E19</x:f>
        <x:v>46377</x:v>
      </x:c>
      <x:c r="G184" s="56" t="n">
        <x:f>'05_Carta Gantt'!F19</x:f>
        <x:v>46394</x:v>
      </x:c>
      <x:c r="H184" s="52" t="n">
        <x:f>COUNTIF(B6:B145,A184)</x:f>
        <x:v>5</x:v>
      </x:c>
      <x:c r="I184" s="52" t="s">
        <x:v>1284</x:v>
      </x:c>
    </x:row>
    <x:row r="185" ht="34.04999923706055" customHeight="1">
      <x:c r="A185" s="51" t="s">
        <x:v>136</x:v>
      </x:c>
      <x:c r="B185" s="51" t="str">
        <x:f>'04_CPM_Proyecto_Completo'!D17</x:f>
        <x:v>Instalación eléctrica interior</x:v>
      </x:c>
      <x:c r="C185" s="64" t="n">
        <x:f>SUMIF(B6:B145,A185,H6:H145)</x:f>
        <x:v>4052689.0756302522</x:v>
      </x:c>
      <x:c r="D185" s="64" t="n">
        <x:f>SUMIF(B6:B145,A185,I6:I145)</x:f>
        <x:v>5065861.344537816</x:v>
      </x:c>
      <x:c r="E185" s="70" t="n">
        <x:f>'03_Rendimientos'!I17/SUM('03_Rendimientos'!I6:I27)</x:f>
        <x:v>0.04441467799358455</x:v>
      </x:c>
      <x:c r="F185" s="57" t="n">
        <x:f>'05_Carta Gantt'!E20</x:f>
        <x:v>46409</x:v>
      </x:c>
      <x:c r="G185" s="57" t="n">
        <x:f>'05_Carta Gantt'!F20</x:f>
        <x:v>46422</x:v>
      </x:c>
      <x:c r="H185" s="51" t="n">
        <x:f>COUNTIF(B6:B145,A185)</x:f>
        <x:v>27</x:v>
      </x:c>
      <x:c r="I185" s="51" t="s">
        <x:v>1284</x:v>
      </x:c>
    </x:row>
    <x:row r="186" ht="34.04999923706055" customHeight="1">
      <x:c r="A186" s="52" t="s">
        <x:v>137</x:v>
      </x:c>
      <x:c r="B186" s="52" t="str">
        <x:f>'04_CPM_Proyecto_Completo'!D18</x:f>
        <x:v>Red de agua potable</x:v>
      </x:c>
      <x:c r="C186" s="63" t="n">
        <x:f>SUMIF(B6:B145,A186,H6:H145)</x:f>
        <x:v>2618455.4621848743</x:v>
      </x:c>
      <x:c r="D186" s="63" t="n">
        <x:f>SUMIF(B6:B145,A186,I6:I145)</x:f>
        <x:v>3273069.3277310925</x:v>
      </x:c>
      <x:c r="E186" s="69" t="n">
        <x:f>'03_Rendimientos'!I18/SUM('03_Rendimientos'!I6:I27)</x:f>
        <x:v>0.04441467799358455</x:v>
      </x:c>
      <x:c r="F186" s="56" t="n">
        <x:f>'05_Carta Gantt'!E21</x:f>
        <x:v>46395</x:v>
      </x:c>
      <x:c r="G186" s="56" t="n">
        <x:f>'05_Carta Gantt'!F21</x:f>
        <x:v>46406</x:v>
      </x:c>
      <x:c r="H186" s="52" t="n">
        <x:f>COUNTIF(B6:B145,A186)</x:f>
        <x:v>14</x:v>
      </x:c>
      <x:c r="I186" s="52" t="s">
        <x:v>1284</x:v>
      </x:c>
    </x:row>
    <x:row r="187" ht="34.04999923706055" customHeight="1">
      <x:c r="A187" s="51" t="s">
        <x:v>138</x:v>
      </x:c>
      <x:c r="B187" s="51" t="str">
        <x:f>'04_CPM_Proyecto_Completo'!D19</x:f>
        <x:v>Red de alcantarillado</x:v>
      </x:c>
      <x:c r="C187" s="64" t="n">
        <x:f>SUMIF(B6:B145,A187,H6:H145)</x:f>
        <x:v>2673923.529411765</x:v>
      </x:c>
      <x:c r="D187" s="64" t="n">
        <x:f>SUMIF(B6:B145,A187,I6:I145)</x:f>
        <x:v>3342404.411764706</x:v>
      </x:c>
      <x:c r="E187" s="70" t="n">
        <x:f>'03_Rendimientos'!I19/SUM('03_Rendimientos'!I6:I27)</x:f>
        <x:v>0.03997321019422609</x:v>
      </x:c>
      <x:c r="F187" s="57" t="n">
        <x:f>'05_Carta Gantt'!E22</x:f>
        <x:v>46359</x:v>
      </x:c>
      <x:c r="G187" s="57" t="n">
        <x:f>'05_Carta Gantt'!F22</x:f>
        <x:v>46372</x:v>
      </x:c>
      <x:c r="H187" s="51" t="n">
        <x:f>COUNTIF(B6:B145,A187)</x:f>
        <x:v>14</x:v>
      </x:c>
      <x:c r="I187" s="51" t="s">
        <x:v>1284</x:v>
      </x:c>
    </x:row>
    <x:row r="188" ht="34.04999923706055" customHeight="1">
      <x:c r="A188" s="52" t="s">
        <x:v>139</x:v>
      </x:c>
      <x:c r="B188" s="52" t="str">
        <x:f>'04_CPM_Proyecto_Completo'!D20</x:f>
        <x:v>Instalación de artefactos sanitarios</x:v>
      </x:c>
      <x:c r="C188" s="63" t="n">
        <x:f>SUMIF(B6:B145,A188,H6:H145)</x:f>
        <x:v>1382352.9411764704</x:v>
      </x:c>
      <x:c r="D188" s="63" t="n">
        <x:f>SUMIF(B6:B145,A188,I6:I145)</x:f>
        <x:v>1727941.1764705882</x:v>
      </x:c>
      <x:c r="E188" s="69" t="n">
        <x:f>'03_Rendimientos'!I20/SUM('03_Rendimientos'!I6:I27)</x:f>
        <x:v>0.022207338996792274</x:v>
      </x:c>
      <x:c r="F188" s="56" t="n">
        <x:f>'05_Carta Gantt'!E23</x:f>
        <x:v>46407</x:v>
      </x:c>
      <x:c r="G188" s="56" t="n">
        <x:f>'05_Carta Gantt'!F23</x:f>
        <x:v>46414</x:v>
      </x:c>
      <x:c r="H188" s="52" t="n">
        <x:f>COUNTIF(B6:B145,A188)</x:f>
        <x:v>13</x:v>
      </x:c>
      <x:c r="I188" s="52" t="s">
        <x:v>1284</x:v>
      </x:c>
    </x:row>
    <x:row r="189" ht="34.04999923706055" customHeight="1">
      <x:c r="A189" s="51" t="s">
        <x:v>140</x:v>
      </x:c>
      <x:c r="B189" s="51" t="str">
        <x:f>'04_CPM_Proyecto_Completo'!D21</x:f>
        <x:v>Pruebas, conexiones y certificaciones</x:v>
      </x:c>
      <x:c r="C189" s="64" t="n">
        <x:f>SUMIF(B6:B145,A189,H6:H145)</x:f>
        <x:v>0</x:v>
      </x:c>
      <x:c r="D189" s="64" t="n">
        <x:f>SUMIF(B6:B145,A189,I6:I145)</x:f>
        <x:v>0</x:v>
      </x:c>
      <x:c r="E189" s="70" t="n">
        <x:f>'03_Rendimientos'!I21/SUM('03_Rendimientos'!I6:I27)</x:f>
        <x:v>0.022207338996792274</x:v>
      </x:c>
      <x:c r="F189" s="57" t="n">
        <x:f>'05_Carta Gantt'!E24</x:f>
        <x:v>46423</x:v>
      </x:c>
      <x:c r="G189" s="57" t="n">
        <x:f>'05_Carta Gantt'!F24</x:f>
        <x:v>46430</x:v>
      </x:c>
      <x:c r="H189" s="51" t="n">
        <x:f>COUNTIF(B6:B145,A189)</x:f>
        <x:v>0</x:v>
      </x:c>
      <x:c r="I189" s="51" t="s">
        <x:v>1286</x:v>
      </x:c>
    </x:row>
    <x:row r="190" ht="34.04999923706055" customHeight="1">
      <x:c r="A190" s="52" t="s">
        <x:v>141</x:v>
      </x:c>
      <x:c r="B190" s="52" t="str">
        <x:f>'04_CPM_Proyecto_Completo'!D22</x:f>
        <x:v>Revestimientos interiores</x:v>
      </x:c>
      <x:c r="C190" s="63" t="n">
        <x:f>SUMIF(B6:B145,A190,H6:H145)</x:f>
        <x:v>3102857.1428571427</x:v>
      </x:c>
      <x:c r="D190" s="63" t="n">
        <x:f>SUMIF(B6:B145,A190,I6:I145)</x:f>
        <x:v>3878571.428571429</x:v>
      </x:c>
      <x:c r="E190" s="69" t="n">
        <x:f>'03_Rendimientos'!I22/SUM('03_Rendimientos'!I6:I27)</x:f>
        <x:v>0.11658852973315943</x:v>
      </x:c>
      <x:c r="F190" s="56" t="n">
        <x:f>'05_Carta Gantt'!E25</x:f>
        <x:v>46423</x:v>
      </x:c>
      <x:c r="G190" s="56" t="n">
        <x:f>'05_Carta Gantt'!F25</x:f>
        <x:v>46438</x:v>
      </x:c>
      <x:c r="H190" s="52" t="n">
        <x:f>COUNTIF(B6:B145,A190)</x:f>
        <x:v>2</x:v>
      </x:c>
      <x:c r="I190" s="52" t="s">
        <x:v>1284</x:v>
      </x:c>
    </x:row>
    <x:row r="191" ht="34.04999923706055" customHeight="1">
      <x:c r="A191" s="51" t="s">
        <x:v>142</x:v>
      </x:c>
      <x:c r="B191" s="51" t="str">
        <x:f>'04_CPM_Proyecto_Completo'!D23</x:f>
        <x:v>Cielos y elementos complementarios</x:v>
      </x:c>
      <x:c r="C191" s="64" t="n">
        <x:f>SUMIF(B6:B145,A191,H6:H145)</x:f>
        <x:v>2127041.176470588</x:v>
      </x:c>
      <x:c r="D191" s="64" t="n">
        <x:f>SUMIF(B6:B145,A191,I6:I145)</x:f>
        <x:v>2658801.470588235</x:v>
      </x:c>
      <x:c r="E191" s="70" t="n">
        <x:f>'03_Rendimientos'!I23/SUM('03_Rendimientos'!I6:I27)</x:f>
        <x:v>0.06027706299129331</x:v>
      </x:c>
      <x:c r="F191" s="57" t="n">
        <x:f>'05_Carta Gantt'!E26</x:f>
        <x:v>46439</x:v>
      </x:c>
      <x:c r="G191" s="57" t="n">
        <x:f>'05_Carta Gantt'!F26</x:f>
        <x:v>46450</x:v>
      </x:c>
      <x:c r="H191" s="51" t="n">
        <x:f>COUNTIF(B6:B145,A191)</x:f>
        <x:v>4</x:v>
      </x:c>
      <x:c r="I191" s="51" t="s">
        <x:v>1284</x:v>
      </x:c>
    </x:row>
    <x:row r="192" ht="34.04999923706055" customHeight="1">
      <x:c r="A192" s="52" t="s">
        <x:v>143</x:v>
      </x:c>
      <x:c r="B192" s="52" t="str">
        <x:f>'04_CPM_Proyecto_Completo'!D24</x:f>
        <x:v>Pavimentos</x:v>
      </x:c>
      <x:c r="C192" s="63" t="n">
        <x:f>SUMIF(B6:B145,A192,H6:H145)</x:f>
        <x:v>3813445.378151261</x:v>
      </x:c>
      <x:c r="D192" s="63" t="n">
        <x:f>SUMIF(B6:B145,A192,I6:I145)</x:f>
        <x:v>4766806.722689076</x:v>
      </x:c>
      <x:c r="E192" s="69" t="n">
        <x:f>'03_Rendimientos'!I24/SUM('03_Rendimientos'!I6:I27)</x:f>
        <x:v>0.06662201699037681</x:v>
      </x:c>
      <x:c r="F192" s="56" t="n">
        <x:f>'05_Carta Gantt'!E27</x:f>
        <x:v>46439</x:v>
      </x:c>
      <x:c r="G192" s="56" t="n">
        <x:f>'05_Carta Gantt'!F27</x:f>
        <x:v>46448</x:v>
      </x:c>
      <x:c r="H192" s="52" t="n">
        <x:f>COUNTIF(B6:B145,A192)</x:f>
        <x:v>4</x:v>
      </x:c>
      <x:c r="I192" s="52" t="s">
        <x:v>1287</x:v>
      </x:c>
    </x:row>
    <x:row r="193" ht="34.04999923706055" customHeight="1">
      <x:c r="A193" s="51" t="s">
        <x:v>144</x:v>
      </x:c>
      <x:c r="B193" s="51" t="str">
        <x:f>'04_CPM_Proyecto_Completo'!D25</x:f>
        <x:v>Pinturas interiores y exteriores</x:v>
      </x:c>
      <x:c r="C193" s="64" t="n">
        <x:f>SUMIF(B6:B145,A193,H6:H145)</x:f>
        <x:v>1976890.756302521</x:v>
      </x:c>
      <x:c r="D193" s="64" t="n">
        <x:f>SUMIF(B6:B145,A193,I6:I145)</x:f>
        <x:v>2471113.4453781517</x:v>
      </x:c>
      <x:c r="E193" s="70" t="n">
        <x:f>'03_Rendimientos'!I25/SUM('03_Rendimientos'!I6:I27)</x:f>
        <x:v>0.0888293559871691</x:v>
      </x:c>
      <x:c r="F193" s="57" t="n">
        <x:f>'05_Carta Gantt'!E28</x:f>
        <x:v>46451</x:v>
      </x:c>
      <x:c r="G193" s="57" t="n">
        <x:f>'05_Carta Gantt'!F28</x:f>
        <x:v>46470</x:v>
      </x:c>
      <x:c r="H193" s="51" t="n">
        <x:f>COUNTIF(B6:B145,A193)</x:f>
        <x:v>2</x:v>
      </x:c>
      <x:c r="I193" s="51" t="s">
        <x:v>1284</x:v>
      </x:c>
    </x:row>
    <x:row r="194" ht="34.04999923706055" customHeight="1">
      <x:c r="A194" s="52" t="s">
        <x:v>145</x:v>
      </x:c>
      <x:c r="B194" s="52" t="str">
        <x:f>'04_CPM_Proyecto_Completo'!D26</x:f>
        <x:v>Puertas, ventanas y quincallería</x:v>
      </x:c>
      <x:c r="C194" s="63" t="n">
        <x:f>SUMIF(B6:B145,A194,H6:H145)</x:f>
        <x:v>13258235.294117648</x:v>
      </x:c>
      <x:c r="D194" s="63" t="n">
        <x:f>SUMIF(B6:B145,A194,I6:I145)</x:f>
        <x:v>16572794.11764706</x:v>
      </x:c>
      <x:c r="E194" s="69" t="n">
        <x:f>'03_Rendimientos'!I26/SUM('03_Rendimientos'!I6:I27)</x:f>
        <x:v>0.06662201699037681</x:v>
      </x:c>
      <x:c r="F194" s="56" t="n">
        <x:f>'05_Carta Gantt'!E29</x:f>
        <x:v>46409</x:v>
      </x:c>
      <x:c r="G194" s="56" t="n">
        <x:f>'05_Carta Gantt'!F29</x:f>
        <x:v>46424</x:v>
      </x:c>
      <x:c r="H194" s="52" t="n">
        <x:f>COUNTIF(B6:B145,A194)</x:f>
        <x:v>19</x:v>
      </x:c>
      <x:c r="I194" s="52" t="s">
        <x:v>1288</x:v>
      </x:c>
    </x:row>
    <x:row r="195" ht="34.04999923706055" customHeight="1">
      <x:c r="A195" s="51" t="s">
        <x:v>146</x:v>
      </x:c>
      <x:c r="B195" s="51" t="str">
        <x:f>'04_CPM_Proyecto_Completo'!D27</x:f>
        <x:v>Limpieza, remates y entrega</x:v>
      </x:c>
      <x:c r="C195" s="64" t="n">
        <x:f>SUMIF(B6:B145,A195,H6:H145)</x:f>
        <x:v>1398082.3529411764</x:v>
      </x:c>
      <x:c r="D195" s="64" t="n">
        <x:f>SUMIF(B6:B145,A195,I6:I145)</x:f>
        <x:v>1747602.9411764706</x:v>
      </x:c>
      <x:c r="E195" s="70" t="n">
        <x:f>'03_Rendimientos'!I27/SUM('03_Rendimientos'!I6:I27)</x:f>
        <x:v>0.022207338996792274</x:v>
      </x:c>
      <x:c r="F195" s="57" t="n">
        <x:f>'05_Carta Gantt'!E30</x:f>
        <x:v>46471</x:v>
      </x:c>
      <x:c r="G195" s="57" t="n">
        <x:f>'05_Carta Gantt'!F30</x:f>
        <x:v>46477</x:v>
      </x:c>
      <x:c r="H195" s="51" t="n">
        <x:f>COUNTIF(B6:B145,A195)</x:f>
        <x:v>7</x:v>
      </x:c>
      <x:c r="I195" s="51" t="s">
        <x:v>1289</x:v>
      </x:c>
    </x:row>
  </x:sheetData>
  <x:mergeCells>
    <x:mergeCell ref="A163:I163"/>
    <x:mergeCell ref="A172:I172"/>
    <x:mergeCell ref="A156:F156"/>
    <x:mergeCell ref="A157:F157"/>
    <x:mergeCell ref="A158:F158"/>
    <x:mergeCell ref="A159:F159"/>
    <x:mergeCell ref="A161:L161"/>
    <x:mergeCell ref="A151:F151"/>
    <x:mergeCell ref="A152:F152"/>
    <x:mergeCell ref="A153:F153"/>
    <x:mergeCell ref="A154:F154"/>
    <x:mergeCell ref="A155:F155"/>
    <x:mergeCell ref="A1:L1"/>
    <x:mergeCell ref="A2:L2"/>
    <x:mergeCell ref="A148:I148"/>
    <x:mergeCell ref="A149:F149"/>
    <x:mergeCell ref="A150:F150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0" customWidth="1"/>
    <x:col min="2" max="3" width="15" customWidth="1"/>
    <x:col min="4" max="4" width="17" customWidth="1"/>
    <x:col min="5" max="5" width="18" customWidth="1"/>
    <x:col min="6" max="6" width="20" customWidth="1"/>
    <x:col min="7" max="7" width="22" customWidth="1"/>
    <x:col min="8" max="8" width="20" customWidth="1"/>
    <x:col min="9" max="9" width="18" customWidth="1"/>
  </x:cols>
  <x:sheetData>
    <x:row r="1" ht="34.04999923706055" customHeight="1">
      <x:c r="A1" s="171" t="s">
        <x:v>1290</x:v>
      </x:c>
      <x:c r="B1" s="171"/>
      <x:c r="C1" s="171"/>
      <x:c r="D1" s="171"/>
      <x:c r="E1" s="171"/>
      <x:c r="F1" s="171"/>
      <x:c r="G1" s="171"/>
      <x:c r="H1" s="171"/>
      <x:c r="I1" s="171"/>
    </x:row>
    <x:row r="2" ht="37.95000076293945" customHeight="1">
      <x:c r="A2" s="153" t="s">
        <x:v>1291</x:v>
      </x:c>
      <x:c r="B2" s="153"/>
      <x:c r="C2" s="153"/>
      <x:c r="D2" s="153"/>
      <x:c r="E2" s="153"/>
      <x:c r="F2" s="153"/>
      <x:c r="G2" s="153"/>
      <x:c r="H2" s="153"/>
      <x:c r="I2" s="153"/>
    </x:row>
    <x:row r="3">
      <x:c r="A3" t="s">
        <x:v>1292</x:v>
      </x:c>
    </x:row>
    <x:row r="5" ht="43.95000076293945" customHeight="1">
      <x:c r="A5" s="50" t="s">
        <x:v>1293</x:v>
      </x:c>
      <x:c r="B5" s="50" t="s">
        <x:v>1294</x:v>
      </x:c>
      <x:c r="C5" s="50" t="s">
        <x:v>1295</x:v>
      </x:c>
      <x:c r="D5" s="50" t="s">
        <x:v>1296</x:v>
      </x:c>
      <x:c r="E5" s="50" t="s">
        <x:v>1297</x:v>
      </x:c>
      <x:c r="F5" s="50" t="s">
        <x:v>1298</x:v>
      </x:c>
      <x:c r="G5" s="50" t="s">
        <x:v>503</x:v>
      </x:c>
      <x:c r="H5" s="50" t="s">
        <x:v>506</x:v>
      </x:c>
      <x:c r="I5" s="50" t="s">
        <x:v>1299</x:v>
      </x:c>
    </x:row>
    <x:row r="6" ht="34.04999923706055" customHeight="1">
      <x:c r="A6" s="52">
        <x:v>1</x:v>
      </x:c>
      <x:c r="B6" s="56" t="n">
        <x:f>'14_Parametros'!B5+0</x:f>
        <x:v>46328</x:v>
      </x:c>
      <x:c r="C6" s="56" t="n">
        <x:f>MIN(B6+6,'05_Carta Gantt'!$F$30)</x:f>
        <x:v>46334</x:v>
      </x:c>
      <x:c r="D6" s="69" t="n">
        <x:f>SUMPRODUCT($B$35:$B$56,H35:H56)</x:f>
        <x:v>0.015545137297754592</x:v>
      </x:c>
      <x:c r="E6" s="69" t="n">
        <x:f>SUM(D$6:D6)</x:f>
        <x:v>0.015545137297754592</x:v>
      </x:c>
      <x:c r="F6" s="63" t="n">
        <x:f>SUMPRODUCT($C$35:$C$56,H35:H56)</x:f>
        <x:v>7245895.966386554</x:v>
      </x:c>
      <x:c r="G6" s="63" t="n">
        <x:f>SUM(F$6:F6)</x:f>
        <x:v>7245895.966386554</x:v>
      </x:c>
      <x:c r="H6" s="63" t="n">
        <x:f>SUMPRODUCT($D$35:$D$56,H35:H56)</x:f>
        <x:v>9057369.957983192</x:v>
      </x:c>
      <x:c r="I6" s="63" t="n">
        <x:f>SUM(H$6:H6)</x:f>
        <x:v>9057369.957983192</x:v>
      </x:c>
    </x:row>
    <x:row r="7" ht="34.04999923706055" customHeight="1">
      <x:c r="A7" s="51">
        <x:v>2</x:v>
      </x:c>
      <x:c r="B7" s="57" t="n">
        <x:f>'14_Parametros'!B5+7</x:f>
        <x:v>46335</x:v>
      </x:c>
      <x:c r="C7" s="57" t="n">
        <x:f>MIN(B7+6,'05_Carta Gantt'!$F$30)</x:f>
        <x:v>46341</x:v>
      </x:c>
      <x:c r="D7" s="70" t="n">
        <x:f>SUMPRODUCT($B$35:$B$56,I35:I56)</x:f>
        <x:v>0.03351289339515925</x:v>
      </x:c>
      <x:c r="E7" s="70" t="n">
        <x:f>SUM(D$6:D7)</x:f>
        <x:v>0.04905803069291384</x:v>
      </x:c>
      <x:c r="F7" s="64" t="n">
        <x:f>SUMPRODUCT($C$35:$C$56,I35:I56)</x:f>
        <x:v>771928.5561497326</x:v>
      </x:c>
      <x:c r="G7" s="64" t="n">
        <x:f>SUM(F$6:F7)</x:f>
        <x:v>8017824.522536286</x:v>
      </x:c>
      <x:c r="H7" s="64" t="n">
        <x:f>SUMPRODUCT($D$35:$D$56,I35:I56)</x:f>
        <x:v>964910.6951871659</x:v>
      </x:c>
      <x:c r="I7" s="64" t="n">
        <x:f>SUM(H$6:H7)</x:f>
        <x:v>10022280.653170358</x:v>
      </x:c>
    </x:row>
    <x:row r="8" ht="34.04999923706055" customHeight="1">
      <x:c r="A8" s="52">
        <x:v>3</x:v>
      </x:c>
      <x:c r="B8" s="56" t="n">
        <x:f>'14_Parametros'!B5+14</x:f>
        <x:v>46342</x:v>
      </x:c>
      <x:c r="C8" s="56" t="n">
        <x:f>MIN(B8+6,'05_Carta Gantt'!$F$30)</x:f>
        <x:v>46348</x:v>
      </x:c>
      <x:c r="D8" s="69" t="n">
        <x:f>SUMPRODUCT($B$35:$B$56,J35:J56)</x:f>
        <x:v>0.02563938229629653</x:v>
      </x:c>
      <x:c r="E8" s="69" t="n">
        <x:f>SUM(D$6:D8)</x:f>
        <x:v>0.07469741298921037</x:v>
      </x:c>
      <x:c r="F8" s="63" t="n">
        <x:f>SUMPRODUCT($C$35:$C$56,J35:J56)</x:f>
        <x:v>336898.3957219252</x:v>
      </x:c>
      <x:c r="G8" s="63" t="n">
        <x:f>SUM(F$6:F8)</x:f>
        <x:v>8354722.918258212</x:v>
      </x:c>
      <x:c r="H8" s="63" t="n">
        <x:f>SUMPRODUCT($D$35:$D$56,J35:J56)</x:f>
        <x:v>421122.9946524064</x:v>
      </x:c>
      <x:c r="I8" s="63" t="n">
        <x:f>SUM(H$6:H8)</x:f>
        <x:v>10443403.647822766</x:v>
      </x:c>
    </x:row>
    <x:row r="9" ht="34.04999923706055" customHeight="1">
      <x:c r="A9" s="51">
        <x:v>4</x:v>
      </x:c>
      <x:c r="B9" s="57" t="n">
        <x:f>'14_Parametros'!B5+21</x:f>
        <x:v>46349</x:v>
      </x:c>
      <x:c r="C9" s="57" t="n">
        <x:f>MIN(B9+6,'05_Carta Gantt'!$F$30)</x:f>
        <x:v>46355</x:v>
      </x:c>
      <x:c r="D9" s="70" t="n">
        <x:f>SUMPRODUCT($B$35:$B$56,K35:K56)</x:f>
        <x:v>0.024618741968666178</x:v>
      </x:c>
      <x:c r="E9" s="70" t="n">
        <x:f>SUM(D$6:D9)</x:f>
        <x:v>0.09931615495787655</x:v>
      </x:c>
      <x:c r="F9" s="64" t="n">
        <x:f>SUMPRODUCT($C$35:$C$56,K35:K56)</x:f>
        <x:v>1273665.59714795</x:v>
      </x:c>
      <x:c r="G9" s="64" t="n">
        <x:f>SUM(F$6:F9)</x:f>
        <x:v>9628388.515406162</x:v>
      </x:c>
      <x:c r="H9" s="64" t="n">
        <x:f>SUMPRODUCT($D$35:$D$56,K35:K56)</x:f>
        <x:v>1592081.9964349375</x:v>
      </x:c>
      <x:c r="I9" s="64" t="n">
        <x:f>SUM(H$6:H9)</x:f>
        <x:v>12035485.644257704</x:v>
      </x:c>
    </x:row>
    <x:row r="10" ht="34.04999923706055" customHeight="1">
      <x:c r="A10" s="52">
        <x:v>5</x:v>
      </x:c>
      <x:c r="B10" s="56" t="n">
        <x:f>'14_Parametros'!B5+28</x:f>
        <x:v>46356</x:v>
      </x:c>
      <x:c r="C10" s="56" t="n">
        <x:f>MIN(B10+6,'05_Carta Gantt'!$F$30)</x:f>
        <x:v>46362</x:v>
      </x:c>
      <x:c r="D10" s="69" t="n">
        <x:f>SUMPRODUCT($B$35:$B$56,L35:L56)</x:f>
        <x:v>0.04886495822905283</x:v>
      </x:c>
      <x:c r="E10" s="69" t="n">
        <x:f>SUM(D$6:D10)</x:f>
        <x:v>0.1481811131869294</x:v>
      </x:c>
      <x:c r="F10" s="63" t="n">
        <x:f>SUMPRODUCT($C$35:$C$56,L35:L56)</x:f>
        <x:v>1678259.3837535013</x:v>
      </x:c>
      <x:c r="G10" s="63" t="n">
        <x:f>SUM(F$6:F10)</x:f>
        <x:v>11306647.899159662</x:v>
      </x:c>
      <x:c r="H10" s="63" t="n">
        <x:f>SUMPRODUCT($D$35:$D$56,L35:L56)</x:f>
        <x:v>2097824.2296918766</x:v>
      </x:c>
      <x:c r="I10" s="63" t="n">
        <x:f>SUM(H$6:H10)</x:f>
        <x:v>14133309.87394958</x:v>
      </x:c>
    </x:row>
    <x:row r="11" ht="34.04999923706055" customHeight="1">
      <x:c r="A11" s="51">
        <x:v>6</x:v>
      </x:c>
      <x:c r="B11" s="57" t="n">
        <x:f>'14_Parametros'!B5+35</x:f>
        <x:v>46363</x:v>
      </x:c>
      <x:c r="C11" s="57" t="n">
        <x:f>MIN(B11+6,'05_Carta Gantt'!$F$30)</x:f>
        <x:v>46369</x:v>
      </x:c>
      <x:c r="D11" s="70" t="n">
        <x:f>SUMPRODUCT($B$35:$B$56,M35:M56)</x:f>
        <x:v>0.04714788894703591</x:v>
      </x:c>
      <x:c r="E11" s="70" t="n">
        <x:f>SUM(D$6:D11)</x:f>
        <x:v>0.1953290021339653</x:v>
      </x:c>
      <x:c r="F11" s="64" t="n">
        <x:f>SUMPRODUCT($C$35:$C$56,M35:M56)</x:f>
        <x:v>2634059.3729799613</x:v>
      </x:c>
      <x:c r="G11" s="64" t="n">
        <x:f>SUM(F$6:F11)</x:f>
        <x:v>13940707.272139624</x:v>
      </x:c>
      <x:c r="H11" s="64" t="n">
        <x:f>SUMPRODUCT($D$35:$D$56,M35:M56)</x:f>
        <x:v>3292574.2162249517</x:v>
      </x:c>
      <x:c r="I11" s="64" t="n">
        <x:f>SUM(H$6:H11)</x:f>
        <x:v>17425884.090174533</x:v>
      </x:c>
    </x:row>
    <x:row r="12" ht="34.04999923706055" customHeight="1">
      <x:c r="A12" s="52">
        <x:v>7</x:v>
      </x:c>
      <x:c r="B12" s="56" t="n">
        <x:f>'14_Parametros'!B5+42</x:f>
        <x:v>46370</x:v>
      </x:c>
      <x:c r="C12" s="56" t="n">
        <x:f>MIN(B12+6,'05_Carta Gantt'!$F$30)</x:f>
        <x:v>46376</x:v>
      </x:c>
      <x:c r="D12" s="69" t="n">
        <x:f>SUMPRODUCT($B$35:$B$56,N35:N56)</x:f>
        <x:v>0.0324812837414621</x:v>
      </x:c>
      <x:c r="E12" s="69" t="n">
        <x:f>SUM(D$6:D12)</x:f>
        <x:v>0.2278102858754274</x:v>
      </x:c>
      <x:c r="F12" s="63" t="n">
        <x:f>SUMPRODUCT($C$35:$C$56,N35:N56)</x:f>
        <x:v>1998322.9799612153</x:v>
      </x:c>
      <x:c r="G12" s="63" t="n">
        <x:f>SUM(F$6:F12)</x:f>
        <x:v>15939030.252100838</x:v>
      </x:c>
      <x:c r="H12" s="63" t="n">
        <x:f>SUMPRODUCT($D$35:$D$56,N35:N56)</x:f>
        <x:v>2497903.724951519</x:v>
      </x:c>
      <x:c r="I12" s="63" t="n">
        <x:f>SUM(H$6:H12)</x:f>
        <x:v>19923787.815126054</x:v>
      </x:c>
    </x:row>
    <x:row r="13" ht="34.04999923706055" customHeight="1">
      <x:c r="A13" s="51">
        <x:v>8</x:v>
      </x:c>
      <x:c r="B13" s="57" t="n">
        <x:f>'14_Parametros'!B5+49</x:f>
        <x:v>46377</x:v>
      </x:c>
      <x:c r="C13" s="57" t="n">
        <x:f>MIN(B13+6,'05_Carta Gantt'!$F$30)</x:f>
        <x:v>46383</x:v>
      </x:c>
      <x:c r="D13" s="70" t="n">
        <x:f>SUMPRODUCT($B$35:$B$56,O35:O56)</x:f>
        <x:v>0.07033866191970109</x:v>
      </x:c>
      <x:c r="E13" s="70" t="n">
        <x:f>SUM(D$6:D13)</x:f>
        <x:v>0.29814894779512846</x:v>
      </x:c>
      <x:c r="F13" s="64" t="n">
        <x:f>SUMPRODUCT($C$35:$C$56,O35:O56)</x:f>
        <x:v>8554784.967320262</x:v>
      </x:c>
      <x:c r="G13" s="64" t="n">
        <x:f>SUM(F$6:F13)</x:f>
        <x:v>24493815.2194211</x:v>
      </x:c>
      <x:c r="H13" s="64" t="n">
        <x:f>SUMPRODUCT($D$35:$D$56,O35:O56)</x:f>
        <x:v>10693481.209150326</x:v>
      </x:c>
      <x:c r="I13" s="64" t="n">
        <x:f>SUM(H$6:H13)</x:f>
        <x:v>30617269.02427638</x:v>
      </x:c>
    </x:row>
    <x:row r="14" ht="34.04999923706055" customHeight="1">
      <x:c r="A14" s="52">
        <x:v>9</x:v>
      </x:c>
      <x:c r="B14" s="56" t="n">
        <x:f>'14_Parametros'!B5+56</x:f>
        <x:v>46384</x:v>
      </x:c>
      <x:c r="C14" s="56" t="n">
        <x:f>MIN(B14+6,'05_Carta Gantt'!$F$30)</x:f>
        <x:v>46390</x:v>
      </x:c>
      <x:c r="D14" s="69" t="n">
        <x:f>SUMPRODUCT($B$35:$B$56,P35:P56)</x:f>
        <x:v>0.06405980119144136</x:v>
      </x:c>
      <x:c r="E14" s="69" t="n">
        <x:f>SUM(D$6:D14)</x:f>
        <x:v>0.36220874898656985</x:v>
      </x:c>
      <x:c r="F14" s="63" t="n">
        <x:f>SUMPRODUCT($C$35:$C$56,P35:P56)</x:f>
        <x:v>7743974.8832866475</x:v>
      </x:c>
      <x:c r="G14" s="63" t="n">
        <x:f>SUM(F$6:F14)</x:f>
        <x:v>32237790.102707747</x:v>
      </x:c>
      <x:c r="H14" s="63" t="n">
        <x:f>SUMPRODUCT($D$35:$D$56,P35:P56)</x:f>
        <x:v>9679968.60410831</x:v>
      </x:c>
      <x:c r="I14" s="63" t="n">
        <x:f>SUM(H$6:H14)</x:f>
        <x:v>40297237.62838469</x:v>
      </x:c>
    </x:row>
    <x:row r="15" ht="34.04999923706055" customHeight="1">
      <x:c r="A15" s="51">
        <x:v>10</x:v>
      </x:c>
      <x:c r="B15" s="57" t="n">
        <x:f>'14_Parametros'!B5+63</x:f>
        <x:v>46391</x:v>
      </x:c>
      <x:c r="C15" s="57" t="n">
        <x:f>MIN(B15+6,'05_Carta Gantt'!$F$30)</x:f>
        <x:v>46397</x:v>
      </x:c>
      <x:c r="D15" s="70" t="n">
        <x:f>SUMPRODUCT($B$35:$B$56,Q35:Q56)</x:f>
        <x:v>0.05152925141292726</x:v>
      </x:c>
      <x:c r="E15" s="70" t="n">
        <x:f>SUM(D$6:D15)</x:f>
        <x:v>0.4137380003994971</x:v>
      </x:c>
      <x:c r="F15" s="64" t="n">
        <x:f>SUMPRODUCT($C$35:$C$56,Q35:Q56)</x:f>
        <x:v>4421111.087768441</x:v>
      </x:c>
      <x:c r="G15" s="64" t="n">
        <x:f>SUM(F$6:F15)</x:f>
        <x:v>36658901.19047619</x:v>
      </x:c>
      <x:c r="H15" s="64" t="n">
        <x:f>SUMPRODUCT($D$35:$D$56,Q35:Q56)</x:f>
        <x:v>5526388.85971055</x:v>
      </x:c>
      <x:c r="I15" s="64" t="n">
        <x:f>SUM(H$6:H15)</x:f>
        <x:v>45823626.48809524</x:v>
      </x:c>
    </x:row>
    <x:row r="16" ht="34.04999923706055" customHeight="1">
      <x:c r="A16" s="52">
        <x:v>11</x:v>
      </x:c>
      <x:c r="B16" s="56" t="n">
        <x:f>'14_Parametros'!B5+70</x:f>
        <x:v>46398</x:v>
      </x:c>
      <x:c r="C16" s="56" t="n">
        <x:f>MIN(B16+6,'05_Carta Gantt'!$F$30)</x:f>
        <x:v>46404</x:v>
      </x:c>
      <x:c r="D16" s="69" t="n">
        <x:f>SUMPRODUCT($B$35:$B$56,R35:R56)</x:f>
        <x:v>0.05325648889045555</x:v>
      </x:c>
      <x:c r="E16" s="69" t="n">
        <x:f>SUM(D$6:D16)</x:f>
        <x:v>0.46699448928995263</x:v>
      </x:c>
      <x:c r="F16" s="63" t="n">
        <x:f>SUMPRODUCT($C$35:$C$56,R35:R56)</x:f>
        <x:v>3452914.2156862747</x:v>
      </x:c>
      <x:c r="G16" s="63" t="n">
        <x:f>SUM(F$6:F16)</x:f>
        <x:v>40111815.40616246</x:v>
      </x:c>
      <x:c r="H16" s="63" t="n">
        <x:f>SUMPRODUCT($D$35:$D$56,R35:R56)</x:f>
        <x:v>4316142.769607844</x:v>
      </x:c>
      <x:c r="I16" s="63" t="n">
        <x:f>SUM(H$6:H16)</x:f>
        <x:v>50139769.25770308</x:v>
      </x:c>
    </x:row>
    <x:row r="17" ht="34.04999923706055" customHeight="1">
      <x:c r="A17" s="51">
        <x:v>12</x:v>
      </x:c>
      <x:c r="B17" s="57" t="n">
        <x:f>'14_Parametros'!B5+77</x:f>
        <x:v>46405</x:v>
      </x:c>
      <x:c r="C17" s="57" t="n">
        <x:f>MIN(B17+6,'05_Carta Gantt'!$F$30)</x:f>
        <x:v>46411</x:v>
      </x:c>
      <x:c r="D17" s="70" t="n">
        <x:f>SUMPRODUCT($B$35:$B$56,S35:S56)</x:f>
        <x:v>0.05891847909102659</x:v>
      </x:c>
      <x:c r="E17" s="70" t="n">
        <x:f>SUM(D$6:D17)</x:f>
        <x:v>0.5259129683809792</x:v>
      </x:c>
      <x:c r="F17" s="64" t="n">
        <x:f>SUMPRODUCT($C$35:$C$56,S35:S56)</x:f>
        <x:v>5755007.6730692275</x:v>
      </x:c>
      <x:c r="G17" s="64" t="n">
        <x:f>SUM(F$6:F17)</x:f>
        <x:v>45866823.079231694</x:v>
      </x:c>
      <x:c r="H17" s="64" t="n">
        <x:f>SUMPRODUCT($D$35:$D$56,S35:S56)</x:f>
        <x:v>7193759.591336535</x:v>
      </x:c>
      <x:c r="I17" s="64" t="n">
        <x:f>SUM(H$6:H17)</x:f>
        <x:v>57333528.849039614</x:v>
      </x:c>
    </x:row>
    <x:row r="18" ht="34.04999923706055" customHeight="1">
      <x:c r="A18" s="52">
        <x:v>13</x:v>
      </x:c>
      <x:c r="B18" s="56" t="n">
        <x:f>'14_Parametros'!B5+84</x:f>
        <x:v>46412</x:v>
      </x:c>
      <x:c r="C18" s="56" t="n">
        <x:f>MIN(B18+6,'05_Carta Gantt'!$F$30)</x:f>
        <x:v>46418</x:v>
      </x:c>
      <x:c r="D18" s="69" t="n">
        <x:f>SUMPRODUCT($B$35:$B$56,T35:T56)</x:f>
        <x:v>0.05968222355387923</x:v>
      </x:c>
      <x:c r="E18" s="69" t="n">
        <x:f>SUM(D$6:D18)</x:f>
        <x:v>0.5855951919348584</x:v>
      </x:c>
      <x:c r="F18" s="63" t="n">
        <x:f>SUMPRODUCT($C$35:$C$56,T35:T56)</x:f>
        <x:v>8345204.831932774</x:v>
      </x:c>
      <x:c r="G18" s="63" t="n">
        <x:f>SUM(F$6:F18)</x:f>
        <x:v>54212027.91116447</x:v>
      </x:c>
      <x:c r="H18" s="63" t="n">
        <x:f>SUMPRODUCT($D$35:$D$56,T35:T56)</x:f>
        <x:v>10431506.039915968</x:v>
      </x:c>
      <x:c r="I18" s="63" t="n">
        <x:f>SUM(H$6:H18)</x:f>
        <x:v>67765034.88895558</x:v>
      </x:c>
    </x:row>
    <x:row r="19" ht="34.04999923706055" customHeight="1">
      <x:c r="A19" s="51">
        <x:v>14</x:v>
      </x:c>
      <x:c r="B19" s="57" t="n">
        <x:f>'14_Parametros'!B5+91</x:f>
        <x:v>46419</x:v>
      </x:c>
      <x:c r="C19" s="57" t="n">
        <x:f>MIN(B19+6,'05_Carta Gantt'!$F$30)</x:f>
        <x:v>46425</x:v>
      </x:c>
      <x:c r="D19" s="70" t="n">
        <x:f>SUMPRODUCT($B$35:$B$56,U35:U56)</x:f>
        <x:v>0.06786126581832282</x:v>
      </x:c>
      <x:c r="E19" s="70" t="n">
        <x:f>SUM(D$6:D19)</x:f>
        <x:v>0.6534564577531813</x:v>
      </x:c>
      <x:c r="F19" s="64" t="n">
        <x:f>SUMPRODUCT($C$35:$C$56,U35:U56)</x:f>
        <x:v>6711535.114045619</x:v>
      </x:c>
      <x:c r="G19" s="64" t="n">
        <x:f>SUM(F$6:F19)</x:f>
        <x:v>60923563.02521009</x:v>
      </x:c>
      <x:c r="H19" s="64" t="n">
        <x:f>SUMPRODUCT($D$35:$D$56,U35:U56)</x:f>
        <x:v>8389418.892557023</x:v>
      </x:c>
      <x:c r="I19" s="64" t="n">
        <x:f>SUM(H$6:H19)</x:f>
        <x:v>76154453.7815126</x:v>
      </x:c>
    </x:row>
    <x:row r="20" ht="34.04999923706055" customHeight="1">
      <x:c r="A20" s="52">
        <x:v>15</x:v>
      </x:c>
      <x:c r="B20" s="56" t="n">
        <x:f>'14_Parametros'!B5+98</x:f>
        <x:v>46426</x:v>
      </x:c>
      <x:c r="C20" s="56" t="n">
        <x:f>MIN(B20+6,'05_Carta Gantt'!$F$30)</x:f>
        <x:v>46432</x:v>
      </x:c>
      <x:c r="D20" s="69" t="n">
        <x:f>SUMPRODUCT($B$35:$B$56,V35:V56)</x:f>
        <x:v>0.06488706863125242</x:v>
      </x:c>
      <x:c r="E20" s="69" t="n">
        <x:f>SUM(D$6:D20)</x:f>
        <x:v>0.7183435263844337</x:v>
      </x:c>
      <x:c r="F20" s="63" t="n">
        <x:f>SUMPRODUCT($C$35:$C$56,V35:V56)</x:f>
        <x:v>1357500</x:v>
      </x:c>
      <x:c r="G20" s="63" t="n">
        <x:f>SUM(F$6:F20)</x:f>
        <x:v>62281063.02521009</x:v>
      </x:c>
      <x:c r="H20" s="63" t="n">
        <x:f>SUMPRODUCT($D$35:$D$56,V35:V56)</x:f>
        <x:v>1696875.0000000002</x:v>
      </x:c>
      <x:c r="I20" s="63" t="n">
        <x:f>SUM(H$6:H20)</x:f>
        <x:v>77851328.7815126</x:v>
      </x:c>
    </x:row>
    <x:row r="21" ht="34.04999923706055" customHeight="1">
      <x:c r="A21" s="51">
        <x:v>16</x:v>
      </x:c>
      <x:c r="B21" s="57" t="n">
        <x:f>'14_Parametros'!B5+105</x:f>
        <x:v>46433</x:v>
      </x:c>
      <x:c r="C21" s="57" t="n">
        <x:f>MIN(B21+6,'05_Carta Gantt'!$F$30)</x:f>
        <x:v>46439</x:v>
      </x:c>
      <x:c r="D21" s="70" t="n">
        <x:f>SUMPRODUCT($B$35:$B$56,W35:W56)</x:f>
        <x:v>0.05540598893158025</x:v>
      </x:c>
      <x:c r="E21" s="70" t="n">
        <x:f>SUM(D$6:D21)</x:f>
        <x:v>0.7737495153160139</x:v>
      </x:c>
      <x:c r="F21" s="64" t="n">
        <x:f>SUMPRODUCT($C$35:$C$56,W35:W56)</x:f>
        <x:v>1722169.3977591037</x:v>
      </x:c>
      <x:c r="G21" s="64" t="n">
        <x:f>SUM(F$6:F21)</x:f>
        <x:v>64003232.42296919</x:v>
      </x:c>
      <x:c r="H21" s="64" t="n">
        <x:f>SUMPRODUCT($D$35:$D$56,W35:W56)</x:f>
        <x:v>2152711.7471988797</x:v>
      </x:c>
      <x:c r="I21" s="64" t="n">
        <x:f>SUM(H$6:H21)</x:f>
        <x:v>80004040.52871148</x:v>
      </x:c>
    </x:row>
    <x:row r="22" ht="34.04999923706055" customHeight="1">
      <x:c r="A22" s="52">
        <x:v>17</x:v>
      </x:c>
      <x:c r="B22" s="56" t="n">
        <x:f>'14_Parametros'!B5+112</x:f>
        <x:v>46440</x:v>
      </x:c>
      <x:c r="C22" s="56" t="n">
        <x:f>MIN(B22+6,'05_Carta Gantt'!$F$30)</x:f>
        <x:v>46446</x:v>
      </x:c>
      <x:c r="D22" s="69" t="n">
        <x:f>SUMPRODUCT($B$35:$B$56,X35:X56)</x:f>
        <x:v>0.0817970319715182</x:v>
      </x:c>
      <x:c r="E22" s="69" t="n">
        <x:f>SUM(D$6:D22)</x:f>
        <x:v>0.8555465472875321</x:v>
      </x:c>
      <x:c r="F22" s="63" t="n">
        <x:f>SUMPRODUCT($C$35:$C$56,X35:X56)</x:f>
        <x:v>3910185.7843137253</x:v>
      </x:c>
      <x:c r="G22" s="63" t="n">
        <x:f>SUM(F$6:F22)</x:f>
        <x:v>67913418.20728292</x:v>
      </x:c>
      <x:c r="H22" s="63" t="n">
        <x:f>SUMPRODUCT($D$35:$D$56,X35:X56)</x:f>
        <x:v>4887732.230392157</x:v>
      </x:c>
      <x:c r="I22" s="63" t="n">
        <x:f>SUM(H$6:H22)</x:f>
        <x:v>84891772.75910364</x:v>
      </x:c>
    </x:row>
    <x:row r="23" ht="34.04999923706055" customHeight="1">
      <x:c r="A23" s="51">
        <x:v>18</x:v>
      </x:c>
      <x:c r="B23" s="57" t="n">
        <x:f>'14_Parametros'!B5+119</x:f>
        <x:v>46447</x:v>
      </x:c>
      <x:c r="C23" s="57" t="n">
        <x:f>MIN(B23+6,'05_Carta Gantt'!$F$30)</x:f>
        <x:v>46453</x:v>
      </x:c>
      <x:c r="D23" s="70" t="n">
        <x:f>SUMPRODUCT($B$35:$B$56,Y35:Y56)</x:f>
        <x:v>0.04674116112658183</x:v>
      </x:c>
      <x:c r="E23" s="70" t="n">
        <x:f>SUM(D$6:D23)</x:f>
        <x:v>0.9022877084141139</x:v>
      </x:c>
      <x:c r="F23" s="64" t="n">
        <x:f>SUMPRODUCT($C$35:$C$56,Y35:Y56)</x:f>
        <x:v>1768236.4145658263</x:v>
      </x:c>
      <x:c r="G23" s="64" t="n">
        <x:f>SUM(F$6:F23)</x:f>
        <x:v>69681654.62184875</x:v>
      </x:c>
      <x:c r="H23" s="64" t="n">
        <x:f>SUMPRODUCT($D$35:$D$56,Y35:Y56)</x:f>
        <x:v>2210295.518207283</x:v>
      </x:c>
      <x:c r="I23" s="64" t="n">
        <x:f>SUM(H$6:H23)</x:f>
        <x:v>87102068.27731092</x:v>
      </x:c>
    </x:row>
    <x:row r="24" ht="34.04999923706055" customHeight="1">
      <x:c r="A24" s="52">
        <x:v>19</x:v>
      </x:c>
      <x:c r="B24" s="56" t="n">
        <x:f>'14_Parametros'!B5+126</x:f>
        <x:v>46454</x:v>
      </x:c>
      <x:c r="C24" s="56" t="n">
        <x:f>MIN(B24+6,'05_Carta Gantt'!$F$30)</x:f>
        <x:v>46460</x:v>
      </x:c>
      <x:c r="D24" s="69" t="n">
        <x:f>SUMPRODUCT($B$35:$B$56,Z35:Z56)</x:f>
        <x:v>0.03109027459550918</x:v>
      </x:c>
      <x:c r="E24" s="69" t="n">
        <x:f>SUM(D$6:D24)</x:f>
        <x:v>0.933377983009623</x:v>
      </x:c>
      <x:c r="F24" s="63" t="n">
        <x:f>SUMPRODUCT($C$35:$C$56,Z35:Z56)</x:f>
        <x:v>691911.7647058823</x:v>
      </x:c>
      <x:c r="G24" s="63" t="n">
        <x:f>SUM(F$6:F24)</x:f>
        <x:v>70373566.38655463</x:v>
      </x:c>
      <x:c r="H24" s="63" t="n">
        <x:f>SUMPRODUCT($D$35:$D$56,Z35:Z56)</x:f>
        <x:v>864889.705882353</x:v>
      </x:c>
      <x:c r="I24" s="63" t="n">
        <x:f>SUM(H$6:H24)</x:f>
        <x:v>87966957.98319328</x:v>
      </x:c>
    </x:row>
    <x:row r="25" ht="34.04999923706055" customHeight="1">
      <x:c r="A25" s="51">
        <x:v>20</x:v>
      </x:c>
      <x:c r="B25" s="57" t="n">
        <x:f>'14_Parametros'!B5+133</x:f>
        <x:v>46461</x:v>
      </x:c>
      <x:c r="C25" s="57" t="n">
        <x:f>MIN(B25+6,'05_Carta Gantt'!$F$30)</x:f>
        <x:v>46467</x:v>
      </x:c>
      <x:c r="D25" s="70" t="n">
        <x:f>SUMPRODUCT($B$35:$B$56,AA35:AA56)</x:f>
        <x:v>0.03109027459550918</x:v>
      </x:c>
      <x:c r="E25" s="70" t="n">
        <x:f>SUM(D$6:D25)</x:f>
        <x:v>0.9644682576051322</x:v>
      </x:c>
      <x:c r="F25" s="64" t="n">
        <x:f>SUMPRODUCT($C$35:$C$56,AA35:AA56)</x:f>
        <x:v>691911.7647058823</x:v>
      </x:c>
      <x:c r="G25" s="64" t="n">
        <x:f>SUM(F$6:F25)</x:f>
        <x:v>71065478.15126051</x:v>
      </x:c>
      <x:c r="H25" s="64" t="n">
        <x:f>SUMPRODUCT($D$35:$D$56,AA35:AA56)</x:f>
        <x:v>864889.705882353</x:v>
      </x:c>
      <x:c r="I25" s="64" t="n">
        <x:f>SUM(H$6:H25)</x:f>
        <x:v>88831847.68907563</x:v>
      </x:c>
    </x:row>
    <x:row r="26" ht="34.04999923706055" customHeight="1">
      <x:c r="A26" s="52">
        <x:v>21</x:v>
      </x:c>
      <x:c r="B26" s="56" t="n">
        <x:f>'14_Parametros'!B5+140</x:f>
        <x:v>46468</x:v>
      </x:c>
      <x:c r="C26" s="56" t="n">
        <x:f>MIN(B26+6,'05_Carta Gantt'!$F$30)</x:f>
        <x:v>46474</x:v>
      </x:c>
      <x:c r="D26" s="69" t="n">
        <x:f>SUMPRODUCT($B$35:$B$56,AB35:AB56)</x:f>
        <x:v>0.026014311396242377</x:v>
      </x:c>
      <x:c r="E26" s="69" t="n">
        <x:f>SUM(D$6:D26)</x:f>
        <x:v>0.9904825690013745</x:v>
      </x:c>
      <x:c r="F26" s="63" t="n">
        <x:f>SUMPRODUCT($C$35:$C$56,AB35:AB56)</x:f>
        <x:v>1095437.8151260503</x:v>
      </x:c>
      <x:c r="G26" s="63" t="n">
        <x:f>SUM(F$6:F26)</x:f>
        <x:v>72160915.96638656</x:v>
      </x:c>
      <x:c r="H26" s="63" t="n">
        <x:f>SUMPRODUCT($D$35:$D$56,AB35:AB56)</x:f>
        <x:v>1369297.268907563</x:v>
      </x:c>
      <x:c r="I26" s="63" t="n">
        <x:f>SUM(H$6:H26)</x:f>
        <x:v>90201144.9579832</x:v>
      </x:c>
    </x:row>
    <x:row r="27" ht="34.04999923706055" customHeight="1">
      <x:c r="A27" s="51">
        <x:v>22</x:v>
      </x:c>
      <x:c r="B27" s="57" t="n">
        <x:f>'14_Parametros'!B5+147</x:f>
        <x:v>46475</x:v>
      </x:c>
      <x:c r="C27" s="57" t="n">
        <x:f>MIN(B27+6,'05_Carta Gantt'!$F$30)</x:f>
        <x:v>46477</x:v>
      </x:c>
      <x:c r="D27" s="70" t="n">
        <x:f>SUMPRODUCT($B$35:$B$56,AC35:AC56)</x:f>
        <x:v>0.00951743099862526</x:v>
      </x:c>
      <x:c r="E27" s="70" t="n">
        <x:f>SUM(D$6:D27)</x:f>
        <x:v>0.9999999999999998</x:v>
      </x:c>
      <x:c r="F27" s="64" t="n">
        <x:f>SUMPRODUCT($C$35:$C$56,AC35:AC56)</x:f>
        <x:v>599178.1512605041</x:v>
      </x:c>
      <x:c r="G27" s="64" t="n">
        <x:f>SUM(F$6:F27)</x:f>
        <x:v>72760094.11764707</x:v>
      </x:c>
      <x:c r="H27" s="64" t="n">
        <x:f>SUMPRODUCT($D$35:$D$56,AC35:AC56)</x:f>
        <x:v>748972.6890756303</x:v>
      </x:c>
      <x:c r="I27" s="64" t="n">
        <x:f>SUM(H$6:H27)</x:f>
        <x:v>90950117.64705883</x:v>
      </x:c>
    </x:row>
    <x:row r="34" ht="43.95000076293945" customHeight="1">
      <x:c r="A34" s="50" t="s">
        <x:v>117</x:v>
      </x:c>
      <x:c r="B34" s="50" t="s">
        <x:v>360</x:v>
      </x:c>
      <x:c r="C34" s="50" t="s">
        <x:v>431</x:v>
      </x:c>
      <x:c r="D34" s="50" t="s">
        <x:v>448</x:v>
      </x:c>
      <x:c r="E34" s="50" t="s">
        <x:v>432</x:v>
      </x:c>
      <x:c r="F34" s="50" t="s">
        <x:v>433</x:v>
      </x:c>
      <x:c r="G34" s="50" t="s">
        <x:v>210</x:v>
      </x:c>
      <x:c r="H34" s="50" t="s">
        <x:v>1300</x:v>
      </x:c>
      <x:c r="I34" s="50" t="s">
        <x:v>1301</x:v>
      </x:c>
      <x:c r="J34" s="50" t="s">
        <x:v>1302</x:v>
      </x:c>
      <x:c r="K34" s="50" t="s">
        <x:v>1303</x:v>
      </x:c>
      <x:c r="L34" s="50" t="s">
        <x:v>1304</x:v>
      </x:c>
      <x:c r="M34" s="50" t="s">
        <x:v>1305</x:v>
      </x:c>
      <x:c r="N34" s="50" t="s">
        <x:v>1306</x:v>
      </x:c>
      <x:c r="O34" s="50" t="s">
        <x:v>1307</x:v>
      </x:c>
      <x:c r="P34" s="50" t="s">
        <x:v>1308</x:v>
      </x:c>
      <x:c r="Q34" s="50" t="s">
        <x:v>1309</x:v>
      </x:c>
      <x:c r="R34" s="50" t="s">
        <x:v>1310</x:v>
      </x:c>
      <x:c r="S34" s="50" t="s">
        <x:v>1311</x:v>
      </x:c>
      <x:c r="T34" s="50" t="s">
        <x:v>1312</x:v>
      </x:c>
      <x:c r="U34" s="50" t="s">
        <x:v>1313</x:v>
      </x:c>
      <x:c r="V34" s="50" t="s">
        <x:v>1314</x:v>
      </x:c>
      <x:c r="W34" s="50" t="s">
        <x:v>1315</x:v>
      </x:c>
      <x:c r="X34" s="50" t="s">
        <x:v>1316</x:v>
      </x:c>
      <x:c r="Y34" s="50" t="s">
        <x:v>1317</x:v>
      </x:c>
      <x:c r="Z34" s="50" t="s">
        <x:v>1318</x:v>
      </x:c>
      <x:c r="AA34" s="50" t="s">
        <x:v>1319</x:v>
      </x:c>
      <x:c r="AB34" s="50" t="s">
        <x:v>1320</x:v>
      </x:c>
      <x:c r="AC34" s="50" t="s">
        <x:v>1321</x:v>
      </x:c>
    </x:row>
    <x:row r="35" ht="34.04999923706055" customHeight="1">
      <x:c r="A35" s="51" t="str">
        <x:f>'07_Presupuesto'!A174</x:f>
        <x:v>A</x:v>
      </x:c>
      <x:c r="B35" s="51" t="n">
        <x:f>'07_Presupuesto'!E174</x:f>
        <x:v>0.011103669498396137</x:v>
      </x:c>
      <x:c r="C35" s="51" t="n">
        <x:f>'07_Presupuesto'!C174</x:f>
        <x:v>7089010.084033613</x:v>
      </x:c>
      <x:c r="D35" s="51" t="n">
        <x:f>'07_Presupuesto'!D174</x:f>
        <x:v>8861262.605042016</x:v>
      </x:c>
      <x:c r="E35" s="57" t="n">
        <x:f>'07_Presupuesto'!F174</x:f>
        <x:v>46328</x:v>
      </x:c>
      <x:c r="F35" s="57" t="n">
        <x:f>'07_Presupuesto'!G174</x:f>
        <x:v>46333</x:v>
      </x:c>
      <x:c r="G35" s="51" t="n">
        <x:f t="shared" ref="G35:G56" si="0">F35-E35+1</x:f>
        <x:v>6</x:v>
      </x:c>
      <x:c r="H35" s="70" t="n">
        <x:f>MAX(0,MIN($F35,$C6)-MAX($E35,$B6)+1)/$G35</x:f>
        <x:v>1</x:v>
      </x:c>
      <x:c r="I35" s="70" t="n">
        <x:f>MAX(0,MIN($F35,$C7)-MAX($E35,$B7)+1)/$G35</x:f>
        <x:v>0</x:v>
      </x:c>
      <x:c r="J35" s="70" t="n">
        <x:f>MAX(0,MIN($F35,$C8)-MAX($E35,$B8)+1)/$G35</x:f>
        <x:v>0</x:v>
      </x:c>
      <x:c r="K35" s="70" t="n">
        <x:f>MAX(0,MIN($F35,$C9)-MAX($E35,$B9)+1)/$G35</x:f>
        <x:v>0</x:v>
      </x:c>
      <x:c r="L35" s="70" t="n">
        <x:f>MAX(0,MIN($F35,$C10)-MAX($E35,$B10)+1)/$G35</x:f>
        <x:v>0</x:v>
      </x:c>
      <x:c r="M35" s="70" t="n">
        <x:f>MAX(0,MIN($F35,$C11)-MAX($E35,$B11)+1)/$G35</x:f>
        <x:v>0</x:v>
      </x:c>
      <x:c r="N35" s="70" t="n">
        <x:f>MAX(0,MIN($F35,$C12)-MAX($E35,$B12)+1)/$G35</x:f>
        <x:v>0</x:v>
      </x:c>
      <x:c r="O35" s="70" t="n">
        <x:f>MAX(0,MIN($F35,$C13)-MAX($E35,$B13)+1)/$G35</x:f>
        <x:v>0</x:v>
      </x:c>
      <x:c r="P35" s="70" t="n">
        <x:f>MAX(0,MIN($F35,$C14)-MAX($E35,$B14)+1)/$G35</x:f>
        <x:v>0</x:v>
      </x:c>
      <x:c r="Q35" s="70" t="n">
        <x:f>MAX(0,MIN($F35,$C15)-MAX($E35,$B15)+1)/$G35</x:f>
        <x:v>0</x:v>
      </x:c>
      <x:c r="R35" s="70" t="n">
        <x:f>MAX(0,MIN($F35,$C16)-MAX($E35,$B16)+1)/$G35</x:f>
        <x:v>0</x:v>
      </x:c>
      <x:c r="S35" s="70" t="n">
        <x:f>MAX(0,MIN($F35,$C17)-MAX($E35,$B17)+1)/$G35</x:f>
        <x:v>0</x:v>
      </x:c>
      <x:c r="T35" s="70" t="n">
        <x:f>MAX(0,MIN($F35,$C18)-MAX($E35,$B18)+1)/$G35</x:f>
        <x:v>0</x:v>
      </x:c>
      <x:c r="U35" s="70" t="n">
        <x:f>MAX(0,MIN($F35,$C19)-MAX($E35,$B19)+1)/$G35</x:f>
        <x:v>0</x:v>
      </x:c>
      <x:c r="V35" s="70" t="n">
        <x:f>MAX(0,MIN($F35,$C20)-MAX($E35,$B20)+1)/$G35</x:f>
        <x:v>0</x:v>
      </x:c>
      <x:c r="W35" s="70" t="n">
        <x:f>MAX(0,MIN($F35,$C21)-MAX($E35,$B21)+1)/$G35</x:f>
        <x:v>0</x:v>
      </x:c>
      <x:c r="X35" s="70" t="n">
        <x:f>MAX(0,MIN($F35,$C22)-MAX($E35,$B22)+1)/$G35</x:f>
        <x:v>0</x:v>
      </x:c>
      <x:c r="Y35" s="70" t="n">
        <x:f>MAX(0,MIN($F35,$C23)-MAX($E35,$B23)+1)/$G35</x:f>
        <x:v>0</x:v>
      </x:c>
      <x:c r="Z35" s="70" t="n">
        <x:f>MAX(0,MIN($F35,$C24)-MAX($E35,$B24)+1)/$G35</x:f>
        <x:v>0</x:v>
      </x:c>
      <x:c r="AA35" s="70" t="n">
        <x:f>MAX(0,MIN($F35,$C25)-MAX($E35,$B25)+1)/$G35</x:f>
        <x:v>0</x:v>
      </x:c>
      <x:c r="AB35" s="70" t="n">
        <x:f>MAX(0,MIN($F35,$C26)-MAX($E35,$B26)+1)/$G35</x:f>
        <x:v>0</x:v>
      </x:c>
      <x:c r="AC35" s="70" t="n">
        <x:f>MAX(0,MIN($F35,$C27)-MAX($E35,$B27)+1)/$G35</x:f>
        <x:v>0</x:v>
      </x:c>
    </x:row>
    <x:row r="36" ht="34.04999923706055" customHeight="1">
      <x:c r="A36" s="52" t="str">
        <x:f>'07_Presupuesto'!A175</x:f>
        <x:v>B</x:v>
      </x:c>
      <x:c r="B36" s="52" t="n">
        <x:f>'07_Presupuesto'!E175</x:f>
        <x:v>0.011103669498396137</x:v>
      </x:c>
      <x:c r="C36" s="52" t="n">
        <x:f>'07_Presupuesto'!C175</x:f>
        <x:v>784429.4117647059</x:v>
      </x:c>
      <x:c r="D36" s="52" t="n">
        <x:f>'07_Presupuesto'!D175</x:f>
        <x:v>980536.7647058824</x:v>
      </x:c>
      <x:c r="E36" s="56" t="n">
        <x:f>'07_Presupuesto'!F175</x:f>
        <x:v>46334</x:v>
      </x:c>
      <x:c r="F36" s="56" t="n">
        <x:f>'07_Presupuesto'!G175</x:f>
        <x:v>46338</x:v>
      </x:c>
      <x:c r="G36" s="52">
        <x:f t="shared" si="0"/>
        <x:v>5</x:v>
      </x:c>
      <x:c r="H36" s="69" t="n">
        <x:f>MAX(0,MIN($F36,$C6)-MAX($E36,$B6)+1)/$G36</x:f>
        <x:v>0.2</x:v>
      </x:c>
      <x:c r="I36" s="69" t="n">
        <x:f>MAX(0,MIN($F36,$C7)-MAX($E36,$B7)+1)/$G36</x:f>
        <x:v>0.8</x:v>
      </x:c>
      <x:c r="J36" s="69" t="n">
        <x:f>MAX(0,MIN($F36,$C8)-MAX($E36,$B8)+1)/$G36</x:f>
        <x:v>0</x:v>
      </x:c>
      <x:c r="K36" s="69" t="n">
        <x:f>MAX(0,MIN($F36,$C9)-MAX($E36,$B9)+1)/$G36</x:f>
        <x:v>0</x:v>
      </x:c>
      <x:c r="L36" s="69" t="n">
        <x:f>MAX(0,MIN($F36,$C10)-MAX($E36,$B10)+1)/$G36</x:f>
        <x:v>0</x:v>
      </x:c>
      <x:c r="M36" s="69" t="n">
        <x:f>MAX(0,MIN($F36,$C11)-MAX($E36,$B11)+1)/$G36</x:f>
        <x:v>0</x:v>
      </x:c>
      <x:c r="N36" s="69" t="n">
        <x:f>MAX(0,MIN($F36,$C12)-MAX($E36,$B12)+1)/$G36</x:f>
        <x:v>0</x:v>
      </x:c>
      <x:c r="O36" s="69" t="n">
        <x:f>MAX(0,MIN($F36,$C13)-MAX($E36,$B13)+1)/$G36</x:f>
        <x:v>0</x:v>
      </x:c>
      <x:c r="P36" s="69" t="n">
        <x:f>MAX(0,MIN($F36,$C14)-MAX($E36,$B14)+1)/$G36</x:f>
        <x:v>0</x:v>
      </x:c>
      <x:c r="Q36" s="69" t="n">
        <x:f>MAX(0,MIN($F36,$C15)-MAX($E36,$B15)+1)/$G36</x:f>
        <x:v>0</x:v>
      </x:c>
      <x:c r="R36" s="69" t="n">
        <x:f>MAX(0,MIN($F36,$C16)-MAX($E36,$B16)+1)/$G36</x:f>
        <x:v>0</x:v>
      </x:c>
      <x:c r="S36" s="69" t="n">
        <x:f>MAX(0,MIN($F36,$C17)-MAX($E36,$B17)+1)/$G36</x:f>
        <x:v>0</x:v>
      </x:c>
      <x:c r="T36" s="69" t="n">
        <x:f>MAX(0,MIN($F36,$C18)-MAX($E36,$B18)+1)/$G36</x:f>
        <x:v>0</x:v>
      </x:c>
      <x:c r="U36" s="69" t="n">
        <x:f>MAX(0,MIN($F36,$C19)-MAX($E36,$B19)+1)/$G36</x:f>
        <x:v>0</x:v>
      </x:c>
      <x:c r="V36" s="69" t="n">
        <x:f>MAX(0,MIN($F36,$C20)-MAX($E36,$B20)+1)/$G36</x:f>
        <x:v>0</x:v>
      </x:c>
      <x:c r="W36" s="69" t="n">
        <x:f>MAX(0,MIN($F36,$C21)-MAX($E36,$B21)+1)/$G36</x:f>
        <x:v>0</x:v>
      </x:c>
      <x:c r="X36" s="69" t="n">
        <x:f>MAX(0,MIN($F36,$C22)-MAX($E36,$B22)+1)/$G36</x:f>
        <x:v>0</x:v>
      </x:c>
      <x:c r="Y36" s="69" t="n">
        <x:f>MAX(0,MIN($F36,$C23)-MAX($E36,$B23)+1)/$G36</x:f>
        <x:v>0</x:v>
      </x:c>
      <x:c r="Z36" s="69" t="n">
        <x:f>MAX(0,MIN($F36,$C24)-MAX($E36,$B24)+1)/$G36</x:f>
        <x:v>0</x:v>
      </x:c>
      <x:c r="AA36" s="69" t="n">
        <x:f>MAX(0,MIN($F36,$C25)-MAX($E36,$B25)+1)/$G36</x:f>
        <x:v>0</x:v>
      </x:c>
      <x:c r="AB36" s="69" t="n">
        <x:f>MAX(0,MIN($F36,$C26)-MAX($E36,$B26)+1)/$G36</x:f>
        <x:v>0</x:v>
      </x:c>
      <x:c r="AC36" s="69" t="n">
        <x:f>MAX(0,MIN($F36,$C27)-MAX($E36,$B27)+1)/$G36</x:f>
        <x:v>0</x:v>
      </x:c>
    </x:row>
    <x:row r="37" ht="34.04999923706055" customHeight="1">
      <x:c r="A37" s="51" t="str">
        <x:f>'07_Presupuesto'!A176</x:f>
        <x:v>C</x:v>
      </x:c>
      <x:c r="B37" s="51" t="n">
        <x:f>'07_Presupuesto'!E176</x:f>
        <x:v>0.022207338996792274</x:v>
      </x:c>
      <x:c r="C37" s="51" t="n">
        <x:f>'07_Presupuesto'!C176</x:f>
        <x:v>0</x:v>
      </x:c>
      <x:c r="D37" s="51" t="n">
        <x:f>'07_Presupuesto'!D176</x:f>
        <x:v>0</x:v>
      </x:c>
      <x:c r="E37" s="57" t="n">
        <x:f>'07_Presupuesto'!F176</x:f>
        <x:v>46334</x:v>
      </x:c>
      <x:c r="F37" s="57" t="n">
        <x:f>'07_Presupuesto'!G176</x:f>
        <x:v>46343</x:v>
      </x:c>
      <x:c r="G37" s="51">
        <x:f t="shared" si="0"/>
        <x:v>10</x:v>
      </x:c>
      <x:c r="H37" s="70" t="n">
        <x:f>MAX(0,MIN($F37,$C6)-MAX($E37,$B6)+1)/$G37</x:f>
        <x:v>0.1</x:v>
      </x:c>
      <x:c r="I37" s="70" t="n">
        <x:f>MAX(0,MIN($F37,$C7)-MAX($E37,$B7)+1)/$G37</x:f>
        <x:v>0.7</x:v>
      </x:c>
      <x:c r="J37" s="70" t="n">
        <x:f>MAX(0,MIN($F37,$C8)-MAX($E37,$B8)+1)/$G37</x:f>
        <x:v>0.2</x:v>
      </x:c>
      <x:c r="K37" s="70" t="n">
        <x:f>MAX(0,MIN($F37,$C9)-MAX($E37,$B9)+1)/$G37</x:f>
        <x:v>0</x:v>
      </x:c>
      <x:c r="L37" s="70" t="n">
        <x:f>MAX(0,MIN($F37,$C10)-MAX($E37,$B10)+1)/$G37</x:f>
        <x:v>0</x:v>
      </x:c>
      <x:c r="M37" s="70" t="n">
        <x:f>MAX(0,MIN($F37,$C11)-MAX($E37,$B11)+1)/$G37</x:f>
        <x:v>0</x:v>
      </x:c>
      <x:c r="N37" s="70" t="n">
        <x:f>MAX(0,MIN($F37,$C12)-MAX($E37,$B12)+1)/$G37</x:f>
        <x:v>0</x:v>
      </x:c>
      <x:c r="O37" s="70" t="n">
        <x:f>MAX(0,MIN($F37,$C13)-MAX($E37,$B13)+1)/$G37</x:f>
        <x:v>0</x:v>
      </x:c>
      <x:c r="P37" s="70" t="n">
        <x:f>MAX(0,MIN($F37,$C14)-MAX($E37,$B14)+1)/$G37</x:f>
        <x:v>0</x:v>
      </x:c>
      <x:c r="Q37" s="70" t="n">
        <x:f>MAX(0,MIN($F37,$C15)-MAX($E37,$B15)+1)/$G37</x:f>
        <x:v>0</x:v>
      </x:c>
      <x:c r="R37" s="70" t="n">
        <x:f>MAX(0,MIN($F37,$C16)-MAX($E37,$B16)+1)/$G37</x:f>
        <x:v>0</x:v>
      </x:c>
      <x:c r="S37" s="70" t="n">
        <x:f>MAX(0,MIN($F37,$C17)-MAX($E37,$B17)+1)/$G37</x:f>
        <x:v>0</x:v>
      </x:c>
      <x:c r="T37" s="70" t="n">
        <x:f>MAX(0,MIN($F37,$C18)-MAX($E37,$B18)+1)/$G37</x:f>
        <x:v>0</x:v>
      </x:c>
      <x:c r="U37" s="70" t="n">
        <x:f>MAX(0,MIN($F37,$C19)-MAX($E37,$B19)+1)/$G37</x:f>
        <x:v>0</x:v>
      </x:c>
      <x:c r="V37" s="70" t="n">
        <x:f>MAX(0,MIN($F37,$C20)-MAX($E37,$B20)+1)/$G37</x:f>
        <x:v>0</x:v>
      </x:c>
      <x:c r="W37" s="70" t="n">
        <x:f>MAX(0,MIN($F37,$C21)-MAX($E37,$B21)+1)/$G37</x:f>
        <x:v>0</x:v>
      </x:c>
      <x:c r="X37" s="70" t="n">
        <x:f>MAX(0,MIN($F37,$C22)-MAX($E37,$B22)+1)/$G37</x:f>
        <x:v>0</x:v>
      </x:c>
      <x:c r="Y37" s="70" t="n">
        <x:f>MAX(0,MIN($F37,$C23)-MAX($E37,$B23)+1)/$G37</x:f>
        <x:v>0</x:v>
      </x:c>
      <x:c r="Z37" s="70" t="n">
        <x:f>MAX(0,MIN($F37,$C24)-MAX($E37,$B24)+1)/$G37</x:f>
        <x:v>0</x:v>
      </x:c>
      <x:c r="AA37" s="70" t="n">
        <x:f>MAX(0,MIN($F37,$C25)-MAX($E37,$B25)+1)/$G37</x:f>
        <x:v>0</x:v>
      </x:c>
      <x:c r="AB37" s="70" t="n">
        <x:f>MAX(0,MIN($F37,$C26)-MAX($E37,$B26)+1)/$G37</x:f>
        <x:v>0</x:v>
      </x:c>
      <x:c r="AC37" s="70" t="n">
        <x:f>MAX(0,MIN($F37,$C27)-MAX($E37,$B27)+1)/$G37</x:f>
        <x:v>0</x:v>
      </x:c>
    </x:row>
    <x:row r="38" ht="34.04999923706055" customHeight="1">
      <x:c r="A38" s="52" t="str">
        <x:f>'07_Presupuesto'!A177</x:f>
        <x:v>D</x:v>
      </x:c>
      <x:c r="B38" s="52" t="n">
        <x:f>'07_Presupuesto'!E177</x:f>
        <x:v>0.03331100849518841</x:v>
      </x:c>
      <x:c r="C38" s="52" t="n">
        <x:f>'07_Presupuesto'!C177</x:f>
        <x:v>529411.7647058824</x:v>
      </x:c>
      <x:c r="D38" s="52" t="n">
        <x:f>'07_Presupuesto'!D177</x:f>
        <x:v>661764.705882353</x:v>
      </x:c>
      <x:c r="E38" s="56" t="n">
        <x:f>'07_Presupuesto'!F177</x:f>
        <x:v>46339</x:v>
      </x:c>
      <x:c r="F38" s="56" t="n">
        <x:f>'07_Presupuesto'!G177</x:f>
        <x:v>46349</x:v>
      </x:c>
      <x:c r="G38" s="52">
        <x:f t="shared" si="0"/>
        <x:v>11</x:v>
      </x:c>
      <x:c r="H38" s="69" t="n">
        <x:f>MAX(0,MIN($F38,$C6)-MAX($E38,$B6)+1)/$G38</x:f>
        <x:v>0</x:v>
      </x:c>
      <x:c r="I38" s="69" t="n">
        <x:f>MAX(0,MIN($F38,$C7)-MAX($E38,$B7)+1)/$G38</x:f>
        <x:v>0.2727272727272727</x:v>
      </x:c>
      <x:c r="J38" s="69" t="n">
        <x:f>MAX(0,MIN($F38,$C8)-MAX($E38,$B8)+1)/$G38</x:f>
        <x:v>0.6363636363636364</x:v>
      </x:c>
      <x:c r="K38" s="69" t="n">
        <x:f>MAX(0,MIN($F38,$C9)-MAX($E38,$B9)+1)/$G38</x:f>
        <x:v>0.09090909090909091</x:v>
      </x:c>
      <x:c r="L38" s="69" t="n">
        <x:f>MAX(0,MIN($F38,$C10)-MAX($E38,$B10)+1)/$G38</x:f>
        <x:v>0</x:v>
      </x:c>
      <x:c r="M38" s="69" t="n">
        <x:f>MAX(0,MIN($F38,$C11)-MAX($E38,$B11)+1)/$G38</x:f>
        <x:v>0</x:v>
      </x:c>
      <x:c r="N38" s="69" t="n">
        <x:f>MAX(0,MIN($F38,$C12)-MAX($E38,$B12)+1)/$G38</x:f>
        <x:v>0</x:v>
      </x:c>
      <x:c r="O38" s="69" t="n">
        <x:f>MAX(0,MIN($F38,$C13)-MAX($E38,$B13)+1)/$G38</x:f>
        <x:v>0</x:v>
      </x:c>
      <x:c r="P38" s="69" t="n">
        <x:f>MAX(0,MIN($F38,$C14)-MAX($E38,$B14)+1)/$G38</x:f>
        <x:v>0</x:v>
      </x:c>
      <x:c r="Q38" s="69" t="n">
        <x:f>MAX(0,MIN($F38,$C15)-MAX($E38,$B15)+1)/$G38</x:f>
        <x:v>0</x:v>
      </x:c>
      <x:c r="R38" s="69" t="n">
        <x:f>MAX(0,MIN($F38,$C16)-MAX($E38,$B16)+1)/$G38</x:f>
        <x:v>0</x:v>
      </x:c>
      <x:c r="S38" s="69" t="n">
        <x:f>MAX(0,MIN($F38,$C17)-MAX($E38,$B17)+1)/$G38</x:f>
        <x:v>0</x:v>
      </x:c>
      <x:c r="T38" s="69" t="n">
        <x:f>MAX(0,MIN($F38,$C18)-MAX($E38,$B18)+1)/$G38</x:f>
        <x:v>0</x:v>
      </x:c>
      <x:c r="U38" s="69" t="n">
        <x:f>MAX(0,MIN($F38,$C19)-MAX($E38,$B19)+1)/$G38</x:f>
        <x:v>0</x:v>
      </x:c>
      <x:c r="V38" s="69" t="n">
        <x:f>MAX(0,MIN($F38,$C20)-MAX($E38,$B20)+1)/$G38</x:f>
        <x:v>0</x:v>
      </x:c>
      <x:c r="W38" s="69" t="n">
        <x:f>MAX(0,MIN($F38,$C21)-MAX($E38,$B21)+1)/$G38</x:f>
        <x:v>0</x:v>
      </x:c>
      <x:c r="X38" s="69" t="n">
        <x:f>MAX(0,MIN($F38,$C22)-MAX($E38,$B22)+1)/$G38</x:f>
        <x:v>0</x:v>
      </x:c>
      <x:c r="Y38" s="69" t="n">
        <x:f>MAX(0,MIN($F38,$C23)-MAX($E38,$B23)+1)/$G38</x:f>
        <x:v>0</x:v>
      </x:c>
      <x:c r="Z38" s="69" t="n">
        <x:f>MAX(0,MIN($F38,$C24)-MAX($E38,$B24)+1)/$G38</x:f>
        <x:v>0</x:v>
      </x:c>
      <x:c r="AA38" s="69" t="n">
        <x:f>MAX(0,MIN($F38,$C25)-MAX($E38,$B25)+1)/$G38</x:f>
        <x:v>0</x:v>
      </x:c>
      <x:c r="AB38" s="69" t="n">
        <x:f>MAX(0,MIN($F38,$C26)-MAX($E38,$B26)+1)/$G38</x:f>
        <x:v>0</x:v>
      </x:c>
      <x:c r="AC38" s="69" t="n">
        <x:f>MAX(0,MIN($F38,$C27)-MAX($E38,$B27)+1)/$G38</x:f>
        <x:v>0</x:v>
      </x:c>
    </x:row>
    <x:row r="39" ht="34.04999923706055" customHeight="1">
      <x:c r="A39" s="51" t="str">
        <x:f>'07_Presupuesto'!A178</x:f>
        <x:v>E</x:v>
      </x:c>
      <x:c r="B39" s="51" t="n">
        <x:f>'07_Presupuesto'!E178</x:f>
        <x:v>0.03238570270365539</x:v>
      </x:c>
      <x:c r="C39" s="51" t="n">
        <x:f>'07_Presupuesto'!C178</x:f>
        <x:v>1838305.8823529412</x:v>
      </x:c>
      <x:c r="D39" s="51" t="n">
        <x:f>'07_Presupuesto'!D178</x:f>
        <x:v>2297882.3529411764</x:v>
      </x:c>
      <x:c r="E39" s="57" t="n">
        <x:f>'07_Presupuesto'!F178</x:f>
        <x:v>46350</x:v>
      </x:c>
      <x:c r="F39" s="57" t="n">
        <x:f>'07_Presupuesto'!G178</x:f>
        <x:v>46358</x:v>
      </x:c>
      <x:c r="G39" s="51">
        <x:f t="shared" si="0"/>
        <x:v>9</x:v>
      </x:c>
      <x:c r="H39" s="70" t="n">
        <x:f>MAX(0,MIN($F39,$C6)-MAX($E39,$B6)+1)/$G39</x:f>
        <x:v>0</x:v>
      </x:c>
      <x:c r="I39" s="70" t="n">
        <x:f>MAX(0,MIN($F39,$C7)-MAX($E39,$B7)+1)/$G39</x:f>
        <x:v>0</x:v>
      </x:c>
      <x:c r="J39" s="70" t="n">
        <x:f>MAX(0,MIN($F39,$C8)-MAX($E39,$B8)+1)/$G39</x:f>
        <x:v>0</x:v>
      </x:c>
      <x:c r="K39" s="70" t="n">
        <x:f>MAX(0,MIN($F39,$C9)-MAX($E39,$B9)+1)/$G39</x:f>
        <x:v>0.6666666666666666</x:v>
      </x:c>
      <x:c r="L39" s="70" t="n">
        <x:f>MAX(0,MIN($F39,$C10)-MAX($E39,$B10)+1)/$G39</x:f>
        <x:v>0.3333333333333333</x:v>
      </x:c>
      <x:c r="M39" s="70" t="n">
        <x:f>MAX(0,MIN($F39,$C11)-MAX($E39,$B11)+1)/$G39</x:f>
        <x:v>0</x:v>
      </x:c>
      <x:c r="N39" s="70" t="n">
        <x:f>MAX(0,MIN($F39,$C12)-MAX($E39,$B12)+1)/$G39</x:f>
        <x:v>0</x:v>
      </x:c>
      <x:c r="O39" s="70" t="n">
        <x:f>MAX(0,MIN($F39,$C13)-MAX($E39,$B13)+1)/$G39</x:f>
        <x:v>0</x:v>
      </x:c>
      <x:c r="P39" s="70" t="n">
        <x:f>MAX(0,MIN($F39,$C14)-MAX($E39,$B14)+1)/$G39</x:f>
        <x:v>0</x:v>
      </x:c>
      <x:c r="Q39" s="70" t="n">
        <x:f>MAX(0,MIN($F39,$C15)-MAX($E39,$B15)+1)/$G39</x:f>
        <x:v>0</x:v>
      </x:c>
      <x:c r="R39" s="70" t="n">
        <x:f>MAX(0,MIN($F39,$C16)-MAX($E39,$B16)+1)/$G39</x:f>
        <x:v>0</x:v>
      </x:c>
      <x:c r="S39" s="70" t="n">
        <x:f>MAX(0,MIN($F39,$C17)-MAX($E39,$B17)+1)/$G39</x:f>
        <x:v>0</x:v>
      </x:c>
      <x:c r="T39" s="70" t="n">
        <x:f>MAX(0,MIN($F39,$C18)-MAX($E39,$B18)+1)/$G39</x:f>
        <x:v>0</x:v>
      </x:c>
      <x:c r="U39" s="70" t="n">
        <x:f>MAX(0,MIN($F39,$C19)-MAX($E39,$B19)+1)/$G39</x:f>
        <x:v>0</x:v>
      </x:c>
      <x:c r="V39" s="70" t="n">
        <x:f>MAX(0,MIN($F39,$C20)-MAX($E39,$B20)+1)/$G39</x:f>
        <x:v>0</x:v>
      </x:c>
      <x:c r="W39" s="70" t="n">
        <x:f>MAX(0,MIN($F39,$C21)-MAX($E39,$B21)+1)/$G39</x:f>
        <x:v>0</x:v>
      </x:c>
      <x:c r="X39" s="70" t="n">
        <x:f>MAX(0,MIN($F39,$C22)-MAX($E39,$B22)+1)/$G39</x:f>
        <x:v>0</x:v>
      </x:c>
      <x:c r="Y39" s="70" t="n">
        <x:f>MAX(0,MIN($F39,$C23)-MAX($E39,$B23)+1)/$G39</x:f>
        <x:v>0</x:v>
      </x:c>
      <x:c r="Z39" s="70" t="n">
        <x:f>MAX(0,MIN($F39,$C24)-MAX($E39,$B24)+1)/$G39</x:f>
        <x:v>0</x:v>
      </x:c>
      <x:c r="AA39" s="70" t="n">
        <x:f>MAX(0,MIN($F39,$C25)-MAX($E39,$B25)+1)/$G39</x:f>
        <x:v>0</x:v>
      </x:c>
      <x:c r="AB39" s="70" t="n">
        <x:f>MAX(0,MIN($F39,$C26)-MAX($E39,$B26)+1)/$G39</x:f>
        <x:v>0</x:v>
      </x:c>
      <x:c r="AC39" s="70" t="n">
        <x:f>MAX(0,MIN($F39,$C27)-MAX($E39,$B27)+1)/$G39</x:f>
        <x:v>0</x:v>
      </x:c>
    </x:row>
    <x:row r="40" ht="34.04999923706055" customHeight="1">
      <x:c r="A40" s="52" t="str">
        <x:f>'07_Presupuesto'!A179</x:f>
        <x:v>F</x:v>
      </x:c>
      <x:c r="B40" s="52" t="n">
        <x:f>'07_Presupuesto'!E179</x:f>
        <x:v>0.03331100849518841</x:v>
      </x:c>
      <x:c r="C40" s="52" t="n">
        <x:f>'07_Presupuesto'!C179</x:f>
        <x:v>376890.75630252104</x:v>
      </x:c>
      <x:c r="D40" s="52" t="n">
        <x:f>'07_Presupuesto'!D179</x:f>
        <x:v>471113.4453781513</x:v>
      </x:c>
      <x:c r="E40" s="56" t="n">
        <x:f>'07_Presupuesto'!F179</x:f>
        <x:v>46359</x:v>
      </x:c>
      <x:c r="F40" s="56" t="n">
        <x:f>'07_Presupuesto'!G179</x:f>
        <x:v>46363</x:v>
      </x:c>
      <x:c r="G40" s="52">
        <x:f t="shared" si="0"/>
        <x:v>5</x:v>
      </x:c>
      <x:c r="H40" s="69" t="n">
        <x:f>MAX(0,MIN($F40,$C6)-MAX($E40,$B6)+1)/$G40</x:f>
        <x:v>0</x:v>
      </x:c>
      <x:c r="I40" s="69" t="n">
        <x:f>MAX(0,MIN($F40,$C7)-MAX($E40,$B7)+1)/$G40</x:f>
        <x:v>0</x:v>
      </x:c>
      <x:c r="J40" s="69" t="n">
        <x:f>MAX(0,MIN($F40,$C8)-MAX($E40,$B8)+1)/$G40</x:f>
        <x:v>0</x:v>
      </x:c>
      <x:c r="K40" s="69" t="n">
        <x:f>MAX(0,MIN($F40,$C9)-MAX($E40,$B9)+1)/$G40</x:f>
        <x:v>0</x:v>
      </x:c>
      <x:c r="L40" s="69" t="n">
        <x:f>MAX(0,MIN($F40,$C10)-MAX($E40,$B10)+1)/$G40</x:f>
        <x:v>0.8</x:v>
      </x:c>
      <x:c r="M40" s="69" t="n">
        <x:f>MAX(0,MIN($F40,$C11)-MAX($E40,$B11)+1)/$G40</x:f>
        <x:v>0.2</x:v>
      </x:c>
      <x:c r="N40" s="69" t="n">
        <x:f>MAX(0,MIN($F40,$C12)-MAX($E40,$B12)+1)/$G40</x:f>
        <x:v>0</x:v>
      </x:c>
      <x:c r="O40" s="69" t="n">
        <x:f>MAX(0,MIN($F40,$C13)-MAX($E40,$B13)+1)/$G40</x:f>
        <x:v>0</x:v>
      </x:c>
      <x:c r="P40" s="69" t="n">
        <x:f>MAX(0,MIN($F40,$C14)-MAX($E40,$B14)+1)/$G40</x:f>
        <x:v>0</x:v>
      </x:c>
      <x:c r="Q40" s="69" t="n">
        <x:f>MAX(0,MIN($F40,$C15)-MAX($E40,$B15)+1)/$G40</x:f>
        <x:v>0</x:v>
      </x:c>
      <x:c r="R40" s="69" t="n">
        <x:f>MAX(0,MIN($F40,$C16)-MAX($E40,$B16)+1)/$G40</x:f>
        <x:v>0</x:v>
      </x:c>
      <x:c r="S40" s="69" t="n">
        <x:f>MAX(0,MIN($F40,$C17)-MAX($E40,$B17)+1)/$G40</x:f>
        <x:v>0</x:v>
      </x:c>
      <x:c r="T40" s="69" t="n">
        <x:f>MAX(0,MIN($F40,$C18)-MAX($E40,$B18)+1)/$G40</x:f>
        <x:v>0</x:v>
      </x:c>
      <x:c r="U40" s="69" t="n">
        <x:f>MAX(0,MIN($F40,$C19)-MAX($E40,$B19)+1)/$G40</x:f>
        <x:v>0</x:v>
      </x:c>
      <x:c r="V40" s="69" t="n">
        <x:f>MAX(0,MIN($F40,$C20)-MAX($E40,$B20)+1)/$G40</x:f>
        <x:v>0</x:v>
      </x:c>
      <x:c r="W40" s="69" t="n">
        <x:f>MAX(0,MIN($F40,$C21)-MAX($E40,$B21)+1)/$G40</x:f>
        <x:v>0</x:v>
      </x:c>
      <x:c r="X40" s="69" t="n">
        <x:f>MAX(0,MIN($F40,$C22)-MAX($E40,$B22)+1)/$G40</x:f>
        <x:v>0</x:v>
      </x:c>
      <x:c r="Y40" s="69" t="n">
        <x:f>MAX(0,MIN($F40,$C23)-MAX($E40,$B23)+1)/$G40</x:f>
        <x:v>0</x:v>
      </x:c>
      <x:c r="Z40" s="69" t="n">
        <x:f>MAX(0,MIN($F40,$C24)-MAX($E40,$B24)+1)/$G40</x:f>
        <x:v>0</x:v>
      </x:c>
      <x:c r="AA40" s="69" t="n">
        <x:f>MAX(0,MIN($F40,$C25)-MAX($E40,$B25)+1)/$G40</x:f>
        <x:v>0</x:v>
      </x:c>
      <x:c r="AB40" s="69" t="n">
        <x:f>MAX(0,MIN($F40,$C26)-MAX($E40,$B26)+1)/$G40</x:f>
        <x:v>0</x:v>
      </x:c>
      <x:c r="AC40" s="69" t="n">
        <x:f>MAX(0,MIN($F40,$C27)-MAX($E40,$B27)+1)/$G40</x:f>
        <x:v>0</x:v>
      </x:c>
    </x:row>
    <x:row r="41" ht="34.04999923706055" customHeight="1">
      <x:c r="A41" s="51" t="str">
        <x:f>'07_Presupuesto'!A180</x:f>
        <x:v>G</x:v>
      </x:c>
      <x:c r="B41" s="51" t="n">
        <x:f>'07_Presupuesto'!E180</x:f>
        <x:v>0.04441467799358455</x:v>
      </x:c>
      <x:c r="C41" s="51" t="n">
        <x:f>'07_Presupuesto'!C180</x:f>
        <x:v>2647058.823529412</x:v>
      </x:c>
      <x:c r="D41" s="51" t="n">
        <x:f>'07_Presupuesto'!D180</x:f>
        <x:v>3308823.529411765</x:v>
      </x:c>
      <x:c r="E41" s="57" t="n">
        <x:f>'07_Presupuesto'!F180</x:f>
        <x:v>46364</x:v>
      </x:c>
      <x:c r="F41" s="57" t="n">
        <x:f>'07_Presupuesto'!G180</x:f>
        <x:v>46376</x:v>
      </x:c>
      <x:c r="G41" s="51">
        <x:f t="shared" si="0"/>
        <x:v>13</x:v>
      </x:c>
      <x:c r="H41" s="70" t="n">
        <x:f>MAX(0,MIN($F41,$C6)-MAX($E41,$B6)+1)/$G41</x:f>
        <x:v>0</x:v>
      </x:c>
      <x:c r="I41" s="70" t="n">
        <x:f>MAX(0,MIN($F41,$C7)-MAX($E41,$B7)+1)/$G41</x:f>
        <x:v>0</x:v>
      </x:c>
      <x:c r="J41" s="70" t="n">
        <x:f>MAX(0,MIN($F41,$C8)-MAX($E41,$B8)+1)/$G41</x:f>
        <x:v>0</x:v>
      </x:c>
      <x:c r="K41" s="70" t="n">
        <x:f>MAX(0,MIN($F41,$C9)-MAX($E41,$B9)+1)/$G41</x:f>
        <x:v>0</x:v>
      </x:c>
      <x:c r="L41" s="70" t="n">
        <x:f>MAX(0,MIN($F41,$C10)-MAX($E41,$B10)+1)/$G41</x:f>
        <x:v>0</x:v>
      </x:c>
      <x:c r="M41" s="70" t="n">
        <x:f>MAX(0,MIN($F41,$C11)-MAX($E41,$B11)+1)/$G41</x:f>
        <x:v>0.46153846153846156</x:v>
      </x:c>
      <x:c r="N41" s="70" t="n">
        <x:f>MAX(0,MIN($F41,$C12)-MAX($E41,$B12)+1)/$G41</x:f>
        <x:v>0.5384615384615384</x:v>
      </x:c>
      <x:c r="O41" s="70" t="n">
        <x:f>MAX(0,MIN($F41,$C13)-MAX($E41,$B13)+1)/$G41</x:f>
        <x:v>0</x:v>
      </x:c>
      <x:c r="P41" s="70" t="n">
        <x:f>MAX(0,MIN($F41,$C14)-MAX($E41,$B14)+1)/$G41</x:f>
        <x:v>0</x:v>
      </x:c>
      <x:c r="Q41" s="70" t="n">
        <x:f>MAX(0,MIN($F41,$C15)-MAX($E41,$B15)+1)/$G41</x:f>
        <x:v>0</x:v>
      </x:c>
      <x:c r="R41" s="70" t="n">
        <x:f>MAX(0,MIN($F41,$C16)-MAX($E41,$B16)+1)/$G41</x:f>
        <x:v>0</x:v>
      </x:c>
      <x:c r="S41" s="70" t="n">
        <x:f>MAX(0,MIN($F41,$C17)-MAX($E41,$B17)+1)/$G41</x:f>
        <x:v>0</x:v>
      </x:c>
      <x:c r="T41" s="70" t="n">
        <x:f>MAX(0,MIN($F41,$C18)-MAX($E41,$B18)+1)/$G41</x:f>
        <x:v>0</x:v>
      </x:c>
      <x:c r="U41" s="70" t="n">
        <x:f>MAX(0,MIN($F41,$C19)-MAX($E41,$B19)+1)/$G41</x:f>
        <x:v>0</x:v>
      </x:c>
      <x:c r="V41" s="70" t="n">
        <x:f>MAX(0,MIN($F41,$C20)-MAX($E41,$B20)+1)/$G41</x:f>
        <x:v>0</x:v>
      </x:c>
      <x:c r="W41" s="70" t="n">
        <x:f>MAX(0,MIN($F41,$C21)-MAX($E41,$B21)+1)/$G41</x:f>
        <x:v>0</x:v>
      </x:c>
      <x:c r="X41" s="70" t="n">
        <x:f>MAX(0,MIN($F41,$C22)-MAX($E41,$B22)+1)/$G41</x:f>
        <x:v>0</x:v>
      </x:c>
      <x:c r="Y41" s="70" t="n">
        <x:f>MAX(0,MIN($F41,$C23)-MAX($E41,$B23)+1)/$G41</x:f>
        <x:v>0</x:v>
      </x:c>
      <x:c r="Z41" s="70" t="n">
        <x:f>MAX(0,MIN($F41,$C24)-MAX($E41,$B24)+1)/$G41</x:f>
        <x:v>0</x:v>
      </x:c>
      <x:c r="AA41" s="70" t="n">
        <x:f>MAX(0,MIN($F41,$C25)-MAX($E41,$B25)+1)/$G41</x:f>
        <x:v>0</x:v>
      </x:c>
      <x:c r="AB41" s="70" t="n">
        <x:f>MAX(0,MIN($F41,$C26)-MAX($E41,$B26)+1)/$G41</x:f>
        <x:v>0</x:v>
      </x:c>
      <x:c r="AC41" s="70" t="n">
        <x:f>MAX(0,MIN($F41,$C27)-MAX($E41,$B27)+1)/$G41</x:f>
        <x:v>0</x:v>
      </x:c>
    </x:row>
    <x:row r="42" ht="34.04999923706055" customHeight="1">
      <x:c r="A42" s="52" t="str">
        <x:f>'07_Presupuesto'!A181</x:f>
        <x:v>H</x:v>
      </x:c>
      <x:c r="B42" s="52" t="n">
        <x:f>'07_Presupuesto'!E181</x:f>
        <x:v>0.03767316436955832</x:v>
      </x:c>
      <x:c r="C42" s="52" t="n">
        <x:f>'07_Presupuesto'!C181</x:f>
        <x:v>4864860.50420168</x:v>
      </x:c>
      <x:c r="D42" s="52" t="n">
        <x:f>'07_Presupuesto'!D181</x:f>
        <x:v>6081075.6302521005</x:v>
      </x:c>
      <x:c r="E42" s="56" t="n">
        <x:f>'07_Presupuesto'!F181</x:f>
        <x:v>46377</x:v>
      </x:c>
      <x:c r="F42" s="56" t="n">
        <x:f>'07_Presupuesto'!G181</x:f>
        <x:v>46388</x:v>
      </x:c>
      <x:c r="G42" s="52">
        <x:f t="shared" si="0"/>
        <x:v>12</x:v>
      </x:c>
      <x:c r="H42" s="69" t="n">
        <x:f>MAX(0,MIN($F42,$C6)-MAX($E42,$B6)+1)/$G42</x:f>
        <x:v>0</x:v>
      </x:c>
      <x:c r="I42" s="69" t="n">
        <x:f>MAX(0,MIN($F42,$C7)-MAX($E42,$B7)+1)/$G42</x:f>
        <x:v>0</x:v>
      </x:c>
      <x:c r="J42" s="69" t="n">
        <x:f>MAX(0,MIN($F42,$C8)-MAX($E42,$B8)+1)/$G42</x:f>
        <x:v>0</x:v>
      </x:c>
      <x:c r="K42" s="69" t="n">
        <x:f>MAX(0,MIN($F42,$C9)-MAX($E42,$B9)+1)/$G42</x:f>
        <x:v>0</x:v>
      </x:c>
      <x:c r="L42" s="69" t="n">
        <x:f>MAX(0,MIN($F42,$C10)-MAX($E42,$B10)+1)/$G42</x:f>
        <x:v>0</x:v>
      </x:c>
      <x:c r="M42" s="69" t="n">
        <x:f>MAX(0,MIN($F42,$C11)-MAX($E42,$B11)+1)/$G42</x:f>
        <x:v>0</x:v>
      </x:c>
      <x:c r="N42" s="69" t="n">
        <x:f>MAX(0,MIN($F42,$C12)-MAX($E42,$B12)+1)/$G42</x:f>
        <x:v>0</x:v>
      </x:c>
      <x:c r="O42" s="69" t="n">
        <x:f>MAX(0,MIN($F42,$C13)-MAX($E42,$B13)+1)/$G42</x:f>
        <x:v>0.5833333333333334</x:v>
      </x:c>
      <x:c r="P42" s="69" t="n">
        <x:f>MAX(0,MIN($F42,$C14)-MAX($E42,$B14)+1)/$G42</x:f>
        <x:v>0.4166666666666667</x:v>
      </x:c>
      <x:c r="Q42" s="69" t="n">
        <x:f>MAX(0,MIN($F42,$C15)-MAX($E42,$B15)+1)/$G42</x:f>
        <x:v>0</x:v>
      </x:c>
      <x:c r="R42" s="69" t="n">
        <x:f>MAX(0,MIN($F42,$C16)-MAX($E42,$B16)+1)/$G42</x:f>
        <x:v>0</x:v>
      </x:c>
      <x:c r="S42" s="69" t="n">
        <x:f>MAX(0,MIN($F42,$C17)-MAX($E42,$B17)+1)/$G42</x:f>
        <x:v>0</x:v>
      </x:c>
      <x:c r="T42" s="69" t="n">
        <x:f>MAX(0,MIN($F42,$C18)-MAX($E42,$B18)+1)/$G42</x:f>
        <x:v>0</x:v>
      </x:c>
      <x:c r="U42" s="69" t="n">
        <x:f>MAX(0,MIN($F42,$C19)-MAX($E42,$B19)+1)/$G42</x:f>
        <x:v>0</x:v>
      </x:c>
      <x:c r="V42" s="69" t="n">
        <x:f>MAX(0,MIN($F42,$C20)-MAX($E42,$B20)+1)/$G42</x:f>
        <x:v>0</x:v>
      </x:c>
      <x:c r="W42" s="69" t="n">
        <x:f>MAX(0,MIN($F42,$C21)-MAX($E42,$B21)+1)/$G42</x:f>
        <x:v>0</x:v>
      </x:c>
      <x:c r="X42" s="69" t="n">
        <x:f>MAX(0,MIN($F42,$C22)-MAX($E42,$B22)+1)/$G42</x:f>
        <x:v>0</x:v>
      </x:c>
      <x:c r="Y42" s="69" t="n">
        <x:f>MAX(0,MIN($F42,$C23)-MAX($E42,$B23)+1)/$G42</x:f>
        <x:v>0</x:v>
      </x:c>
      <x:c r="Z42" s="69" t="n">
        <x:f>MAX(0,MIN($F42,$C24)-MAX($E42,$B24)+1)/$G42</x:f>
        <x:v>0</x:v>
      </x:c>
      <x:c r="AA42" s="69" t="n">
        <x:f>MAX(0,MIN($F42,$C25)-MAX($E42,$B25)+1)/$G42</x:f>
        <x:v>0</x:v>
      </x:c>
      <x:c r="AB42" s="69" t="n">
        <x:f>MAX(0,MIN($F42,$C26)-MAX($E42,$B26)+1)/$G42</x:f>
        <x:v>0</x:v>
      </x:c>
      <x:c r="AC42" s="69" t="n">
        <x:f>MAX(0,MIN($F42,$C27)-MAX($E42,$B27)+1)/$G42</x:f>
        <x:v>0</x:v>
      </x:c>
    </x:row>
    <x:row r="43" ht="34.04999923706055" customHeight="1">
      <x:c r="A43" s="51" t="str">
        <x:f>'07_Presupuesto'!A182</x:f>
        <x:v>I</x:v>
      </x:c>
      <x:c r="B43" s="51" t="n">
        <x:f>'07_Presupuesto'!E182</x:f>
        <x:v>0.0888293559871691</x:v>
      </x:c>
      <x:c r="C43" s="51" t="n">
        <x:f>'07_Presupuesto'!C182</x:f>
        <x:v>2246000</x:v>
      </x:c>
      <x:c r="D43" s="51" t="n">
        <x:f>'07_Presupuesto'!D182</x:f>
        <x:v>2807500</x:v>
      </x:c>
      <x:c r="E43" s="57" t="n">
        <x:f>'07_Presupuesto'!F182</x:f>
        <x:v>46377</x:v>
      </x:c>
      <x:c r="F43" s="57" t="n">
        <x:f>'07_Presupuesto'!G182</x:f>
        <x:v>46396</x:v>
      </x:c>
      <x:c r="G43" s="51">
        <x:f t="shared" si="0"/>
        <x:v>20</x:v>
      </x:c>
      <x:c r="H43" s="70" t="n">
        <x:f>MAX(0,MIN($F43,$C6)-MAX($E43,$B6)+1)/$G43</x:f>
        <x:v>0</x:v>
      </x:c>
      <x:c r="I43" s="70" t="n">
        <x:f>MAX(0,MIN($F43,$C7)-MAX($E43,$B7)+1)/$G43</x:f>
        <x:v>0</x:v>
      </x:c>
      <x:c r="J43" s="70" t="n">
        <x:f>MAX(0,MIN($F43,$C8)-MAX($E43,$B8)+1)/$G43</x:f>
        <x:v>0</x:v>
      </x:c>
      <x:c r="K43" s="70" t="n">
        <x:f>MAX(0,MIN($F43,$C9)-MAX($E43,$B9)+1)/$G43</x:f>
        <x:v>0</x:v>
      </x:c>
      <x:c r="L43" s="70" t="n">
        <x:f>MAX(0,MIN($F43,$C10)-MAX($E43,$B10)+1)/$G43</x:f>
        <x:v>0</x:v>
      </x:c>
      <x:c r="M43" s="70" t="n">
        <x:f>MAX(0,MIN($F43,$C11)-MAX($E43,$B11)+1)/$G43</x:f>
        <x:v>0</x:v>
      </x:c>
      <x:c r="N43" s="70" t="n">
        <x:f>MAX(0,MIN($F43,$C12)-MAX($E43,$B12)+1)/$G43</x:f>
        <x:v>0</x:v>
      </x:c>
      <x:c r="O43" s="70" t="n">
        <x:f>MAX(0,MIN($F43,$C13)-MAX($E43,$B13)+1)/$G43</x:f>
        <x:v>0.35</x:v>
      </x:c>
      <x:c r="P43" s="70" t="n">
        <x:f>MAX(0,MIN($F43,$C14)-MAX($E43,$B14)+1)/$G43</x:f>
        <x:v>0.35</x:v>
      </x:c>
      <x:c r="Q43" s="70" t="n">
        <x:f>MAX(0,MIN($F43,$C15)-MAX($E43,$B15)+1)/$G43</x:f>
        <x:v>0.3</x:v>
      </x:c>
      <x:c r="R43" s="70" t="n">
        <x:f>MAX(0,MIN($F43,$C16)-MAX($E43,$B16)+1)/$G43</x:f>
        <x:v>0</x:v>
      </x:c>
      <x:c r="S43" s="70" t="n">
        <x:f>MAX(0,MIN($F43,$C17)-MAX($E43,$B17)+1)/$G43</x:f>
        <x:v>0</x:v>
      </x:c>
      <x:c r="T43" s="70" t="n">
        <x:f>MAX(0,MIN($F43,$C18)-MAX($E43,$B18)+1)/$G43</x:f>
        <x:v>0</x:v>
      </x:c>
      <x:c r="U43" s="70" t="n">
        <x:f>MAX(0,MIN($F43,$C19)-MAX($E43,$B19)+1)/$G43</x:f>
        <x:v>0</x:v>
      </x:c>
      <x:c r="V43" s="70" t="n">
        <x:f>MAX(0,MIN($F43,$C20)-MAX($E43,$B20)+1)/$G43</x:f>
        <x:v>0</x:v>
      </x:c>
      <x:c r="W43" s="70" t="n">
        <x:f>MAX(0,MIN($F43,$C21)-MAX($E43,$B21)+1)/$G43</x:f>
        <x:v>0</x:v>
      </x:c>
      <x:c r="X43" s="70" t="n">
        <x:f>MAX(0,MIN($F43,$C22)-MAX($E43,$B22)+1)/$G43</x:f>
        <x:v>0</x:v>
      </x:c>
      <x:c r="Y43" s="70" t="n">
        <x:f>MAX(0,MIN($F43,$C23)-MAX($E43,$B23)+1)/$G43</x:f>
        <x:v>0</x:v>
      </x:c>
      <x:c r="Z43" s="70" t="n">
        <x:f>MAX(0,MIN($F43,$C24)-MAX($E43,$B24)+1)/$G43</x:f>
        <x:v>0</x:v>
      </x:c>
      <x:c r="AA43" s="70" t="n">
        <x:f>MAX(0,MIN($F43,$C25)-MAX($E43,$B25)+1)/$G43</x:f>
        <x:v>0</x:v>
      </x:c>
      <x:c r="AB43" s="70" t="n">
        <x:f>MAX(0,MIN($F43,$C26)-MAX($E43,$B26)+1)/$G43</x:f>
        <x:v>0</x:v>
      </x:c>
      <x:c r="AC43" s="70" t="n">
        <x:f>MAX(0,MIN($F43,$C27)-MAX($E43,$B27)+1)/$G43</x:f>
        <x:v>0</x:v>
      </x:c>
    </x:row>
    <x:row r="44" ht="34.04999923706055" customHeight="1">
      <x:c r="A44" s="52" t="str">
        <x:f>'07_Presupuesto'!A183</x:f>
        <x:v>J</x:v>
      </x:c>
      <x:c r="B44" s="52" t="n">
        <x:f>'07_Presupuesto'!E183</x:f>
        <x:v>0.046882160104339245</x:v>
      </x:c>
      <x:c r="C44" s="52" t="n">
        <x:f>'07_Presupuesto'!C183</x:f>
        <x:v>3300826.050420168</x:v>
      </x:c>
      <x:c r="D44" s="52" t="n">
        <x:f>'07_Presupuesto'!D183</x:f>
        <x:v>4126032.56302521</x:v>
      </x:c>
      <x:c r="E44" s="56" t="n">
        <x:f>'07_Presupuesto'!F183</x:f>
        <x:v>46397</x:v>
      </x:c>
      <x:c r="F44" s="56" t="n">
        <x:f>'07_Presupuesto'!G183</x:f>
        <x:v>46408</x:v>
      </x:c>
      <x:c r="G44" s="52">
        <x:f t="shared" si="0"/>
        <x:v>12</x:v>
      </x:c>
      <x:c r="H44" s="69" t="n">
        <x:f>MAX(0,MIN($F44,$C6)-MAX($E44,$B6)+1)/$G44</x:f>
        <x:v>0</x:v>
      </x:c>
      <x:c r="I44" s="69" t="n">
        <x:f>MAX(0,MIN($F44,$C7)-MAX($E44,$B7)+1)/$G44</x:f>
        <x:v>0</x:v>
      </x:c>
      <x:c r="J44" s="69" t="n">
        <x:f>MAX(0,MIN($F44,$C8)-MAX($E44,$B8)+1)/$G44</x:f>
        <x:v>0</x:v>
      </x:c>
      <x:c r="K44" s="69" t="n">
        <x:f>MAX(0,MIN($F44,$C9)-MAX($E44,$B9)+1)/$G44</x:f>
        <x:v>0</x:v>
      </x:c>
      <x:c r="L44" s="69" t="n">
        <x:f>MAX(0,MIN($F44,$C10)-MAX($E44,$B10)+1)/$G44</x:f>
        <x:v>0</x:v>
      </x:c>
      <x:c r="M44" s="69" t="n">
        <x:f>MAX(0,MIN($F44,$C11)-MAX($E44,$B11)+1)/$G44</x:f>
        <x:v>0</x:v>
      </x:c>
      <x:c r="N44" s="69" t="n">
        <x:f>MAX(0,MIN($F44,$C12)-MAX($E44,$B12)+1)/$G44</x:f>
        <x:v>0</x:v>
      </x:c>
      <x:c r="O44" s="69" t="n">
        <x:f>MAX(0,MIN($F44,$C13)-MAX($E44,$B13)+1)/$G44</x:f>
        <x:v>0</x:v>
      </x:c>
      <x:c r="P44" s="69" t="n">
        <x:f>MAX(0,MIN($F44,$C14)-MAX($E44,$B14)+1)/$G44</x:f>
        <x:v>0</x:v>
      </x:c>
      <x:c r="Q44" s="69" t="n">
        <x:f>MAX(0,MIN($F44,$C15)-MAX($E44,$B15)+1)/$G44</x:f>
        <x:v>0.08333333333333333</x:v>
      </x:c>
      <x:c r="R44" s="69" t="n">
        <x:f>MAX(0,MIN($F44,$C16)-MAX($E44,$B16)+1)/$G44</x:f>
        <x:v>0.5833333333333334</x:v>
      </x:c>
      <x:c r="S44" s="69" t="n">
        <x:f>MAX(0,MIN($F44,$C17)-MAX($E44,$B17)+1)/$G44</x:f>
        <x:v>0.3333333333333333</x:v>
      </x:c>
      <x:c r="T44" s="69" t="n">
        <x:f>MAX(0,MIN($F44,$C18)-MAX($E44,$B18)+1)/$G44</x:f>
        <x:v>0</x:v>
      </x:c>
      <x:c r="U44" s="69" t="n">
        <x:f>MAX(0,MIN($F44,$C19)-MAX($E44,$B19)+1)/$G44</x:f>
        <x:v>0</x:v>
      </x:c>
      <x:c r="V44" s="69" t="n">
        <x:f>MAX(0,MIN($F44,$C20)-MAX($E44,$B20)+1)/$G44</x:f>
        <x:v>0</x:v>
      </x:c>
      <x:c r="W44" s="69" t="n">
        <x:f>MAX(0,MIN($F44,$C21)-MAX($E44,$B21)+1)/$G44</x:f>
        <x:v>0</x:v>
      </x:c>
      <x:c r="X44" s="69" t="n">
        <x:f>MAX(0,MIN($F44,$C22)-MAX($E44,$B22)+1)/$G44</x:f>
        <x:v>0</x:v>
      </x:c>
      <x:c r="Y44" s="69" t="n">
        <x:f>MAX(0,MIN($F44,$C23)-MAX($E44,$B23)+1)/$G44</x:f>
        <x:v>0</x:v>
      </x:c>
      <x:c r="Z44" s="69" t="n">
        <x:f>MAX(0,MIN($F44,$C24)-MAX($E44,$B24)+1)/$G44</x:f>
        <x:v>0</x:v>
      </x:c>
      <x:c r="AA44" s="69" t="n">
        <x:f>MAX(0,MIN($F44,$C25)-MAX($E44,$B25)+1)/$G44</x:f>
        <x:v>0</x:v>
      </x:c>
      <x:c r="AB44" s="69" t="n">
        <x:f>MAX(0,MIN($F44,$C26)-MAX($E44,$B26)+1)/$G44</x:f>
        <x:v>0</x:v>
      </x:c>
      <x:c r="AC44" s="69" t="n">
        <x:f>MAX(0,MIN($F44,$C27)-MAX($E44,$B27)+1)/$G44</x:f>
        <x:v>0</x:v>
      </x:c>
    </x:row>
    <x:row r="45" ht="34.04999923706055" customHeight="1">
      <x:c r="A45" s="51" t="str">
        <x:f>'07_Presupuesto'!A184</x:f>
        <x:v>K</x:v>
      </x:c>
      <x:c r="B45" s="51" t="n">
        <x:f>'07_Presupuesto'!E184</x:f>
        <x:v>0.04441467799358455</x:v>
      </x:c>
      <x:c r="C45" s="51" t="n">
        <x:f>'07_Presupuesto'!C184</x:f>
        <x:v>12679327.731092436</x:v>
      </x:c>
      <x:c r="D45" s="51" t="n">
        <x:f>'07_Presupuesto'!D184</x:f>
        <x:v>15849159.663865544</x:v>
      </x:c>
      <x:c r="E45" s="57" t="n">
        <x:f>'07_Presupuesto'!F184</x:f>
        <x:v>46377</x:v>
      </x:c>
      <x:c r="F45" s="57" t="n">
        <x:f>'07_Presupuesto'!G184</x:f>
        <x:v>46394</x:v>
      </x:c>
      <x:c r="G45" s="51">
        <x:f t="shared" si="0"/>
        <x:v>18</x:v>
      </x:c>
      <x:c r="H45" s="70" t="n">
        <x:f>MAX(0,MIN($F45,$C6)-MAX($E45,$B6)+1)/$G45</x:f>
        <x:v>0</x:v>
      </x:c>
      <x:c r="I45" s="70" t="n">
        <x:f>MAX(0,MIN($F45,$C7)-MAX($E45,$B7)+1)/$G45</x:f>
        <x:v>0</x:v>
      </x:c>
      <x:c r="J45" s="70" t="n">
        <x:f>MAX(0,MIN($F45,$C8)-MAX($E45,$B8)+1)/$G45</x:f>
        <x:v>0</x:v>
      </x:c>
      <x:c r="K45" s="70" t="n">
        <x:f>MAX(0,MIN($F45,$C9)-MAX($E45,$B9)+1)/$G45</x:f>
        <x:v>0</x:v>
      </x:c>
      <x:c r="L45" s="70" t="n">
        <x:f>MAX(0,MIN($F45,$C10)-MAX($E45,$B10)+1)/$G45</x:f>
        <x:v>0</x:v>
      </x:c>
      <x:c r="M45" s="70" t="n">
        <x:f>MAX(0,MIN($F45,$C11)-MAX($E45,$B11)+1)/$G45</x:f>
        <x:v>0</x:v>
      </x:c>
      <x:c r="N45" s="70" t="n">
        <x:f>MAX(0,MIN($F45,$C12)-MAX($E45,$B12)+1)/$G45</x:f>
        <x:v>0</x:v>
      </x:c>
      <x:c r="O45" s="70" t="n">
        <x:f>MAX(0,MIN($F45,$C13)-MAX($E45,$B13)+1)/$G45</x:f>
        <x:v>0.3888888888888889</x:v>
      </x:c>
      <x:c r="P45" s="70" t="n">
        <x:f>MAX(0,MIN($F45,$C14)-MAX($E45,$B14)+1)/$G45</x:f>
        <x:v>0.3888888888888889</x:v>
      </x:c>
      <x:c r="Q45" s="70" t="n">
        <x:f>MAX(0,MIN($F45,$C15)-MAX($E45,$B15)+1)/$G45</x:f>
        <x:v>0.2222222222222222</x:v>
      </x:c>
      <x:c r="R45" s="70" t="n">
        <x:f>MAX(0,MIN($F45,$C16)-MAX($E45,$B16)+1)/$G45</x:f>
        <x:v>0</x:v>
      </x:c>
      <x:c r="S45" s="70" t="n">
        <x:f>MAX(0,MIN($F45,$C17)-MAX($E45,$B17)+1)/$G45</x:f>
        <x:v>0</x:v>
      </x:c>
      <x:c r="T45" s="70" t="n">
        <x:f>MAX(0,MIN($F45,$C18)-MAX($E45,$B18)+1)/$G45</x:f>
        <x:v>0</x:v>
      </x:c>
      <x:c r="U45" s="70" t="n">
        <x:f>MAX(0,MIN($F45,$C19)-MAX($E45,$B19)+1)/$G45</x:f>
        <x:v>0</x:v>
      </x:c>
      <x:c r="V45" s="70" t="n">
        <x:f>MAX(0,MIN($F45,$C20)-MAX($E45,$B20)+1)/$G45</x:f>
        <x:v>0</x:v>
      </x:c>
      <x:c r="W45" s="70" t="n">
        <x:f>MAX(0,MIN($F45,$C21)-MAX($E45,$B21)+1)/$G45</x:f>
        <x:v>0</x:v>
      </x:c>
      <x:c r="X45" s="70" t="n">
        <x:f>MAX(0,MIN($F45,$C22)-MAX($E45,$B22)+1)/$G45</x:f>
        <x:v>0</x:v>
      </x:c>
      <x:c r="Y45" s="70" t="n">
        <x:f>MAX(0,MIN($F45,$C23)-MAX($E45,$B23)+1)/$G45</x:f>
        <x:v>0</x:v>
      </x:c>
      <x:c r="Z45" s="70" t="n">
        <x:f>MAX(0,MIN($F45,$C24)-MAX($E45,$B24)+1)/$G45</x:f>
        <x:v>0</x:v>
      </x:c>
      <x:c r="AA45" s="70" t="n">
        <x:f>MAX(0,MIN($F45,$C25)-MAX($E45,$B25)+1)/$G45</x:f>
        <x:v>0</x:v>
      </x:c>
      <x:c r="AB45" s="70" t="n">
        <x:f>MAX(0,MIN($F45,$C26)-MAX($E45,$B26)+1)/$G45</x:f>
        <x:v>0</x:v>
      </x:c>
      <x:c r="AC45" s="70" t="n">
        <x:f>MAX(0,MIN($F45,$C27)-MAX($E45,$B27)+1)/$G45</x:f>
        <x:v>0</x:v>
      </x:c>
    </x:row>
    <x:row r="46" ht="34.04999923706055" customHeight="1">
      <x:c r="A46" s="52" t="str">
        <x:f>'07_Presupuesto'!A185</x:f>
        <x:v>L</x:v>
      </x:c>
      <x:c r="B46" s="52" t="n">
        <x:f>'07_Presupuesto'!E185</x:f>
        <x:v>0.04441467799358455</x:v>
      </x:c>
      <x:c r="C46" s="52" t="n">
        <x:f>'07_Presupuesto'!C185</x:f>
        <x:v>4052689.0756302522</x:v>
      </x:c>
      <x:c r="D46" s="52" t="n">
        <x:f>'07_Presupuesto'!D185</x:f>
        <x:v>5065861.344537816</x:v>
      </x:c>
      <x:c r="E46" s="56" t="n">
        <x:f>'07_Presupuesto'!F185</x:f>
        <x:v>46409</x:v>
      </x:c>
      <x:c r="F46" s="56" t="n">
        <x:f>'07_Presupuesto'!G185</x:f>
        <x:v>46422</x:v>
      </x:c>
      <x:c r="G46" s="52">
        <x:f t="shared" si="0"/>
        <x:v>14</x:v>
      </x:c>
      <x:c r="H46" s="69" t="n">
        <x:f>MAX(0,MIN($F46,$C6)-MAX($E46,$B6)+1)/$G46</x:f>
        <x:v>0</x:v>
      </x:c>
      <x:c r="I46" s="69" t="n">
        <x:f>MAX(0,MIN($F46,$C7)-MAX($E46,$B7)+1)/$G46</x:f>
        <x:v>0</x:v>
      </x:c>
      <x:c r="J46" s="69" t="n">
        <x:f>MAX(0,MIN($F46,$C8)-MAX($E46,$B8)+1)/$G46</x:f>
        <x:v>0</x:v>
      </x:c>
      <x:c r="K46" s="69" t="n">
        <x:f>MAX(0,MIN($F46,$C9)-MAX($E46,$B9)+1)/$G46</x:f>
        <x:v>0</x:v>
      </x:c>
      <x:c r="L46" s="69" t="n">
        <x:f>MAX(0,MIN($F46,$C10)-MAX($E46,$B10)+1)/$G46</x:f>
        <x:v>0</x:v>
      </x:c>
      <x:c r="M46" s="69" t="n">
        <x:f>MAX(0,MIN($F46,$C11)-MAX($E46,$B11)+1)/$G46</x:f>
        <x:v>0</x:v>
      </x:c>
      <x:c r="N46" s="69" t="n">
        <x:f>MAX(0,MIN($F46,$C12)-MAX($E46,$B12)+1)/$G46</x:f>
        <x:v>0</x:v>
      </x:c>
      <x:c r="O46" s="69" t="n">
        <x:f>MAX(0,MIN($F46,$C13)-MAX($E46,$B13)+1)/$G46</x:f>
        <x:v>0</x:v>
      </x:c>
      <x:c r="P46" s="69" t="n">
        <x:f>MAX(0,MIN($F46,$C14)-MAX($E46,$B14)+1)/$G46</x:f>
        <x:v>0</x:v>
      </x:c>
      <x:c r="Q46" s="69" t="n">
        <x:f>MAX(0,MIN($F46,$C15)-MAX($E46,$B15)+1)/$G46</x:f>
        <x:v>0</x:v>
      </x:c>
      <x:c r="R46" s="69" t="n">
        <x:f>MAX(0,MIN($F46,$C16)-MAX($E46,$B16)+1)/$G46</x:f>
        <x:v>0</x:v>
      </x:c>
      <x:c r="S46" s="69" t="n">
        <x:f>MAX(0,MIN($F46,$C17)-MAX($E46,$B17)+1)/$G46</x:f>
        <x:v>0.21428571428571427</x:v>
      </x:c>
      <x:c r="T46" s="69" t="n">
        <x:f>MAX(0,MIN($F46,$C18)-MAX($E46,$B18)+1)/$G46</x:f>
        <x:v>0.5</x:v>
      </x:c>
      <x:c r="U46" s="69" t="n">
        <x:f>MAX(0,MIN($F46,$C19)-MAX($E46,$B19)+1)/$G46</x:f>
        <x:v>0.2857142857142857</x:v>
      </x:c>
      <x:c r="V46" s="69" t="n">
        <x:f>MAX(0,MIN($F46,$C20)-MAX($E46,$B20)+1)/$G46</x:f>
        <x:v>0</x:v>
      </x:c>
      <x:c r="W46" s="69" t="n">
        <x:f>MAX(0,MIN($F46,$C21)-MAX($E46,$B21)+1)/$G46</x:f>
        <x:v>0</x:v>
      </x:c>
      <x:c r="X46" s="69" t="n">
        <x:f>MAX(0,MIN($F46,$C22)-MAX($E46,$B22)+1)/$G46</x:f>
        <x:v>0</x:v>
      </x:c>
      <x:c r="Y46" s="69" t="n">
        <x:f>MAX(0,MIN($F46,$C23)-MAX($E46,$B23)+1)/$G46</x:f>
        <x:v>0</x:v>
      </x:c>
      <x:c r="Z46" s="69" t="n">
        <x:f>MAX(0,MIN($F46,$C24)-MAX($E46,$B24)+1)/$G46</x:f>
        <x:v>0</x:v>
      </x:c>
      <x:c r="AA46" s="69" t="n">
        <x:f>MAX(0,MIN($F46,$C25)-MAX($E46,$B25)+1)/$G46</x:f>
        <x:v>0</x:v>
      </x:c>
      <x:c r="AB46" s="69" t="n">
        <x:f>MAX(0,MIN($F46,$C26)-MAX($E46,$B26)+1)/$G46</x:f>
        <x:v>0</x:v>
      </x:c>
      <x:c r="AC46" s="69" t="n">
        <x:f>MAX(0,MIN($F46,$C27)-MAX($E46,$B27)+1)/$G46</x:f>
        <x:v>0</x:v>
      </x:c>
    </x:row>
    <x:row r="47" ht="34.04999923706055" customHeight="1">
      <x:c r="A47" s="51" t="str">
        <x:f>'07_Presupuesto'!A186</x:f>
        <x:v>M</x:v>
      </x:c>
      <x:c r="B47" s="51" t="n">
        <x:f>'07_Presupuesto'!E186</x:f>
        <x:v>0.04441467799358455</x:v>
      </x:c>
      <x:c r="C47" s="51" t="n">
        <x:f>'07_Presupuesto'!C186</x:f>
        <x:v>2618455.4621848743</x:v>
      </x:c>
      <x:c r="D47" s="51" t="n">
        <x:f>'07_Presupuesto'!D186</x:f>
        <x:v>3273069.3277310925</x:v>
      </x:c>
      <x:c r="E47" s="57" t="n">
        <x:f>'07_Presupuesto'!F186</x:f>
        <x:v>46395</x:v>
      </x:c>
      <x:c r="F47" s="57" t="n">
        <x:f>'07_Presupuesto'!G186</x:f>
        <x:v>46406</x:v>
      </x:c>
      <x:c r="G47" s="51">
        <x:f t="shared" si="0"/>
        <x:v>12</x:v>
      </x:c>
      <x:c r="H47" s="70" t="n">
        <x:f>MAX(0,MIN($F47,$C6)-MAX($E47,$B6)+1)/$G47</x:f>
        <x:v>0</x:v>
      </x:c>
      <x:c r="I47" s="70" t="n">
        <x:f>MAX(0,MIN($F47,$C7)-MAX($E47,$B7)+1)/$G47</x:f>
        <x:v>0</x:v>
      </x:c>
      <x:c r="J47" s="70" t="n">
        <x:f>MAX(0,MIN($F47,$C8)-MAX($E47,$B8)+1)/$G47</x:f>
        <x:v>0</x:v>
      </x:c>
      <x:c r="K47" s="70" t="n">
        <x:f>MAX(0,MIN($F47,$C9)-MAX($E47,$B9)+1)/$G47</x:f>
        <x:v>0</x:v>
      </x:c>
      <x:c r="L47" s="70" t="n">
        <x:f>MAX(0,MIN($F47,$C10)-MAX($E47,$B10)+1)/$G47</x:f>
        <x:v>0</x:v>
      </x:c>
      <x:c r="M47" s="70" t="n">
        <x:f>MAX(0,MIN($F47,$C11)-MAX($E47,$B11)+1)/$G47</x:f>
        <x:v>0</x:v>
      </x:c>
      <x:c r="N47" s="70" t="n">
        <x:f>MAX(0,MIN($F47,$C12)-MAX($E47,$B12)+1)/$G47</x:f>
        <x:v>0</x:v>
      </x:c>
      <x:c r="O47" s="70" t="n">
        <x:f>MAX(0,MIN($F47,$C13)-MAX($E47,$B13)+1)/$G47</x:f>
        <x:v>0</x:v>
      </x:c>
      <x:c r="P47" s="70" t="n">
        <x:f>MAX(0,MIN($F47,$C14)-MAX($E47,$B14)+1)/$G47</x:f>
        <x:v>0</x:v>
      </x:c>
      <x:c r="Q47" s="70" t="n">
        <x:f>MAX(0,MIN($F47,$C15)-MAX($E47,$B15)+1)/$G47</x:f>
        <x:v>0.25</x:v>
      </x:c>
      <x:c r="R47" s="70" t="n">
        <x:f>MAX(0,MIN($F47,$C16)-MAX($E47,$B16)+1)/$G47</x:f>
        <x:v>0.5833333333333334</x:v>
      </x:c>
      <x:c r="S47" s="70" t="n">
        <x:f>MAX(0,MIN($F47,$C17)-MAX($E47,$B17)+1)/$G47</x:f>
        <x:v>0.16666666666666666</x:v>
      </x:c>
      <x:c r="T47" s="70" t="n">
        <x:f>MAX(0,MIN($F47,$C18)-MAX($E47,$B18)+1)/$G47</x:f>
        <x:v>0</x:v>
      </x:c>
      <x:c r="U47" s="70" t="n">
        <x:f>MAX(0,MIN($F47,$C19)-MAX($E47,$B19)+1)/$G47</x:f>
        <x:v>0</x:v>
      </x:c>
      <x:c r="V47" s="70" t="n">
        <x:f>MAX(0,MIN($F47,$C20)-MAX($E47,$B20)+1)/$G47</x:f>
        <x:v>0</x:v>
      </x:c>
      <x:c r="W47" s="70" t="n">
        <x:f>MAX(0,MIN($F47,$C21)-MAX($E47,$B21)+1)/$G47</x:f>
        <x:v>0</x:v>
      </x:c>
      <x:c r="X47" s="70" t="n">
        <x:f>MAX(0,MIN($F47,$C22)-MAX($E47,$B22)+1)/$G47</x:f>
        <x:v>0</x:v>
      </x:c>
      <x:c r="Y47" s="70" t="n">
        <x:f>MAX(0,MIN($F47,$C23)-MAX($E47,$B23)+1)/$G47</x:f>
        <x:v>0</x:v>
      </x:c>
      <x:c r="Z47" s="70" t="n">
        <x:f>MAX(0,MIN($F47,$C24)-MAX($E47,$B24)+1)/$G47</x:f>
        <x:v>0</x:v>
      </x:c>
      <x:c r="AA47" s="70" t="n">
        <x:f>MAX(0,MIN($F47,$C25)-MAX($E47,$B25)+1)/$G47</x:f>
        <x:v>0</x:v>
      </x:c>
      <x:c r="AB47" s="70" t="n">
        <x:f>MAX(0,MIN($F47,$C26)-MAX($E47,$B26)+1)/$G47</x:f>
        <x:v>0</x:v>
      </x:c>
      <x:c r="AC47" s="70" t="n">
        <x:f>MAX(0,MIN($F47,$C27)-MAX($E47,$B27)+1)/$G47</x:f>
        <x:v>0</x:v>
      </x:c>
    </x:row>
    <x:row r="48" ht="34.04999923706055" customHeight="1">
      <x:c r="A48" s="52" t="str">
        <x:f>'07_Presupuesto'!A187</x:f>
        <x:v>N</x:v>
      </x:c>
      <x:c r="B48" s="52" t="n">
        <x:f>'07_Presupuesto'!E187</x:f>
        <x:v>0.03997321019422609</x:v>
      </x:c>
      <x:c r="C48" s="52" t="n">
        <x:f>'07_Presupuesto'!C187</x:f>
        <x:v>2673923.529411765</x:v>
      </x:c>
      <x:c r="D48" s="52" t="n">
        <x:f>'07_Presupuesto'!D187</x:f>
        <x:v>3342404.411764706</x:v>
      </x:c>
      <x:c r="E48" s="56" t="n">
        <x:f>'07_Presupuesto'!F187</x:f>
        <x:v>46359</x:v>
      </x:c>
      <x:c r="F48" s="56" t="n">
        <x:f>'07_Presupuesto'!G187</x:f>
        <x:v>46372</x:v>
      </x:c>
      <x:c r="G48" s="52">
        <x:f t="shared" si="0"/>
        <x:v>14</x:v>
      </x:c>
      <x:c r="H48" s="69" t="n">
        <x:f>MAX(0,MIN($F48,$C6)-MAX($E48,$B6)+1)/$G48</x:f>
        <x:v>0</x:v>
      </x:c>
      <x:c r="I48" s="69" t="n">
        <x:f>MAX(0,MIN($F48,$C7)-MAX($E48,$B7)+1)/$G48</x:f>
        <x:v>0</x:v>
      </x:c>
      <x:c r="J48" s="69" t="n">
        <x:f>MAX(0,MIN($F48,$C8)-MAX($E48,$B8)+1)/$G48</x:f>
        <x:v>0</x:v>
      </x:c>
      <x:c r="K48" s="69" t="n">
        <x:f>MAX(0,MIN($F48,$C9)-MAX($E48,$B9)+1)/$G48</x:f>
        <x:v>0</x:v>
      </x:c>
      <x:c r="L48" s="69" t="n">
        <x:f>MAX(0,MIN($F48,$C10)-MAX($E48,$B10)+1)/$G48</x:f>
        <x:v>0.2857142857142857</x:v>
      </x:c>
      <x:c r="M48" s="69" t="n">
        <x:f>MAX(0,MIN($F48,$C11)-MAX($E48,$B11)+1)/$G48</x:f>
        <x:v>0.5</x:v>
      </x:c>
      <x:c r="N48" s="69" t="n">
        <x:f>MAX(0,MIN($F48,$C12)-MAX($E48,$B12)+1)/$G48</x:f>
        <x:v>0.21428571428571427</x:v>
      </x:c>
      <x:c r="O48" s="69" t="n">
        <x:f>MAX(0,MIN($F48,$C13)-MAX($E48,$B13)+1)/$G48</x:f>
        <x:v>0</x:v>
      </x:c>
      <x:c r="P48" s="69" t="n">
        <x:f>MAX(0,MIN($F48,$C14)-MAX($E48,$B14)+1)/$G48</x:f>
        <x:v>0</x:v>
      </x:c>
      <x:c r="Q48" s="69" t="n">
        <x:f>MAX(0,MIN($F48,$C15)-MAX($E48,$B15)+1)/$G48</x:f>
        <x:v>0</x:v>
      </x:c>
      <x:c r="R48" s="69" t="n">
        <x:f>MAX(0,MIN($F48,$C16)-MAX($E48,$B16)+1)/$G48</x:f>
        <x:v>0</x:v>
      </x:c>
      <x:c r="S48" s="69" t="n">
        <x:f>MAX(0,MIN($F48,$C17)-MAX($E48,$B17)+1)/$G48</x:f>
        <x:v>0</x:v>
      </x:c>
      <x:c r="T48" s="69" t="n">
        <x:f>MAX(0,MIN($F48,$C18)-MAX($E48,$B18)+1)/$G48</x:f>
        <x:v>0</x:v>
      </x:c>
      <x:c r="U48" s="69" t="n">
        <x:f>MAX(0,MIN($F48,$C19)-MAX($E48,$B19)+1)/$G48</x:f>
        <x:v>0</x:v>
      </x:c>
      <x:c r="V48" s="69" t="n">
        <x:f>MAX(0,MIN($F48,$C20)-MAX($E48,$B20)+1)/$G48</x:f>
        <x:v>0</x:v>
      </x:c>
      <x:c r="W48" s="69" t="n">
        <x:f>MAX(0,MIN($F48,$C21)-MAX($E48,$B21)+1)/$G48</x:f>
        <x:v>0</x:v>
      </x:c>
      <x:c r="X48" s="69" t="n">
        <x:f>MAX(0,MIN($F48,$C22)-MAX($E48,$B22)+1)/$G48</x:f>
        <x:v>0</x:v>
      </x:c>
      <x:c r="Y48" s="69" t="n">
        <x:f>MAX(0,MIN($F48,$C23)-MAX($E48,$B23)+1)/$G48</x:f>
        <x:v>0</x:v>
      </x:c>
      <x:c r="Z48" s="69" t="n">
        <x:f>MAX(0,MIN($F48,$C24)-MAX($E48,$B24)+1)/$G48</x:f>
        <x:v>0</x:v>
      </x:c>
      <x:c r="AA48" s="69" t="n">
        <x:f>MAX(0,MIN($F48,$C25)-MAX($E48,$B25)+1)/$G48</x:f>
        <x:v>0</x:v>
      </x:c>
      <x:c r="AB48" s="69" t="n">
        <x:f>MAX(0,MIN($F48,$C26)-MAX($E48,$B26)+1)/$G48</x:f>
        <x:v>0</x:v>
      </x:c>
      <x:c r="AC48" s="69" t="n">
        <x:f>MAX(0,MIN($F48,$C27)-MAX($E48,$B27)+1)/$G48</x:f>
        <x:v>0</x:v>
      </x:c>
    </x:row>
    <x:row r="49" ht="34.04999923706055" customHeight="1">
      <x:c r="A49" s="51" t="str">
        <x:f>'07_Presupuesto'!A188</x:f>
        <x:v>O</x:v>
      </x:c>
      <x:c r="B49" s="51" t="n">
        <x:f>'07_Presupuesto'!E188</x:f>
        <x:v>0.022207338996792274</x:v>
      </x:c>
      <x:c r="C49" s="51" t="n">
        <x:f>'07_Presupuesto'!C188</x:f>
        <x:v>1382352.9411764704</x:v>
      </x:c>
      <x:c r="D49" s="51" t="n">
        <x:f>'07_Presupuesto'!D188</x:f>
        <x:v>1727941.1764705882</x:v>
      </x:c>
      <x:c r="E49" s="57" t="n">
        <x:f>'07_Presupuesto'!F188</x:f>
        <x:v>46407</x:v>
      </x:c>
      <x:c r="F49" s="57" t="n">
        <x:f>'07_Presupuesto'!G188</x:f>
        <x:v>46414</x:v>
      </x:c>
      <x:c r="G49" s="51">
        <x:f t="shared" si="0"/>
        <x:v>8</x:v>
      </x:c>
      <x:c r="H49" s="70" t="n">
        <x:f>MAX(0,MIN($F49,$C6)-MAX($E49,$B6)+1)/$G49</x:f>
        <x:v>0</x:v>
      </x:c>
      <x:c r="I49" s="70" t="n">
        <x:f>MAX(0,MIN($F49,$C7)-MAX($E49,$B7)+1)/$G49</x:f>
        <x:v>0</x:v>
      </x:c>
      <x:c r="J49" s="70" t="n">
        <x:f>MAX(0,MIN($F49,$C8)-MAX($E49,$B8)+1)/$G49</x:f>
        <x:v>0</x:v>
      </x:c>
      <x:c r="K49" s="70" t="n">
        <x:f>MAX(0,MIN($F49,$C9)-MAX($E49,$B9)+1)/$G49</x:f>
        <x:v>0</x:v>
      </x:c>
      <x:c r="L49" s="70" t="n">
        <x:f>MAX(0,MIN($F49,$C10)-MAX($E49,$B10)+1)/$G49</x:f>
        <x:v>0</x:v>
      </x:c>
      <x:c r="M49" s="70" t="n">
        <x:f>MAX(0,MIN($F49,$C11)-MAX($E49,$B11)+1)/$G49</x:f>
        <x:v>0</x:v>
      </x:c>
      <x:c r="N49" s="70" t="n">
        <x:f>MAX(0,MIN($F49,$C12)-MAX($E49,$B12)+1)/$G49</x:f>
        <x:v>0</x:v>
      </x:c>
      <x:c r="O49" s="70" t="n">
        <x:f>MAX(0,MIN($F49,$C13)-MAX($E49,$B13)+1)/$G49</x:f>
        <x:v>0</x:v>
      </x:c>
      <x:c r="P49" s="70" t="n">
        <x:f>MAX(0,MIN($F49,$C14)-MAX($E49,$B14)+1)/$G49</x:f>
        <x:v>0</x:v>
      </x:c>
      <x:c r="Q49" s="70" t="n">
        <x:f>MAX(0,MIN($F49,$C15)-MAX($E49,$B15)+1)/$G49</x:f>
        <x:v>0</x:v>
      </x:c>
      <x:c r="R49" s="70" t="n">
        <x:f>MAX(0,MIN($F49,$C16)-MAX($E49,$B16)+1)/$G49</x:f>
        <x:v>0</x:v>
      </x:c>
      <x:c r="S49" s="70" t="n">
        <x:f>MAX(0,MIN($F49,$C17)-MAX($E49,$B17)+1)/$G49</x:f>
        <x:v>0.625</x:v>
      </x:c>
      <x:c r="T49" s="70" t="n">
        <x:f>MAX(0,MIN($F49,$C18)-MAX($E49,$B18)+1)/$G49</x:f>
        <x:v>0.375</x:v>
      </x:c>
      <x:c r="U49" s="70" t="n">
        <x:f>MAX(0,MIN($F49,$C19)-MAX($E49,$B19)+1)/$G49</x:f>
        <x:v>0</x:v>
      </x:c>
      <x:c r="V49" s="70" t="n">
        <x:f>MAX(0,MIN($F49,$C20)-MAX($E49,$B20)+1)/$G49</x:f>
        <x:v>0</x:v>
      </x:c>
      <x:c r="W49" s="70" t="n">
        <x:f>MAX(0,MIN($F49,$C21)-MAX($E49,$B21)+1)/$G49</x:f>
        <x:v>0</x:v>
      </x:c>
      <x:c r="X49" s="70" t="n">
        <x:f>MAX(0,MIN($F49,$C22)-MAX($E49,$B22)+1)/$G49</x:f>
        <x:v>0</x:v>
      </x:c>
      <x:c r="Y49" s="70" t="n">
        <x:f>MAX(0,MIN($F49,$C23)-MAX($E49,$B23)+1)/$G49</x:f>
        <x:v>0</x:v>
      </x:c>
      <x:c r="Z49" s="70" t="n">
        <x:f>MAX(0,MIN($F49,$C24)-MAX($E49,$B24)+1)/$G49</x:f>
        <x:v>0</x:v>
      </x:c>
      <x:c r="AA49" s="70" t="n">
        <x:f>MAX(0,MIN($F49,$C25)-MAX($E49,$B25)+1)/$G49</x:f>
        <x:v>0</x:v>
      </x:c>
      <x:c r="AB49" s="70" t="n">
        <x:f>MAX(0,MIN($F49,$C26)-MAX($E49,$B26)+1)/$G49</x:f>
        <x:v>0</x:v>
      </x:c>
      <x:c r="AC49" s="70" t="n">
        <x:f>MAX(0,MIN($F49,$C27)-MAX($E49,$B27)+1)/$G49</x:f>
        <x:v>0</x:v>
      </x:c>
    </x:row>
    <x:row r="50" ht="34.04999923706055" customHeight="1">
      <x:c r="A50" s="52" t="str">
        <x:f>'07_Presupuesto'!A189</x:f>
        <x:v>P</x:v>
      </x:c>
      <x:c r="B50" s="52" t="n">
        <x:f>'07_Presupuesto'!E189</x:f>
        <x:v>0.022207338996792274</x:v>
      </x:c>
      <x:c r="C50" s="52" t="n">
        <x:f>'07_Presupuesto'!C189</x:f>
        <x:v>0</x:v>
      </x:c>
      <x:c r="D50" s="52" t="n">
        <x:f>'07_Presupuesto'!D189</x:f>
        <x:v>0</x:v>
      </x:c>
      <x:c r="E50" s="56" t="n">
        <x:f>'07_Presupuesto'!F189</x:f>
        <x:v>46423</x:v>
      </x:c>
      <x:c r="F50" s="56" t="n">
        <x:f>'07_Presupuesto'!G189</x:f>
        <x:v>46430</x:v>
      </x:c>
      <x:c r="G50" s="52">
        <x:f t="shared" si="0"/>
        <x:v>8</x:v>
      </x:c>
      <x:c r="H50" s="69" t="n">
        <x:f>MAX(0,MIN($F50,$C6)-MAX($E50,$B6)+1)/$G50</x:f>
        <x:v>0</x:v>
      </x:c>
      <x:c r="I50" s="69" t="n">
        <x:f>MAX(0,MIN($F50,$C7)-MAX($E50,$B7)+1)/$G50</x:f>
        <x:v>0</x:v>
      </x:c>
      <x:c r="J50" s="69" t="n">
        <x:f>MAX(0,MIN($F50,$C8)-MAX($E50,$B8)+1)/$G50</x:f>
        <x:v>0</x:v>
      </x:c>
      <x:c r="K50" s="69" t="n">
        <x:f>MAX(0,MIN($F50,$C9)-MAX($E50,$B9)+1)/$G50</x:f>
        <x:v>0</x:v>
      </x:c>
      <x:c r="L50" s="69" t="n">
        <x:f>MAX(0,MIN($F50,$C10)-MAX($E50,$B10)+1)/$G50</x:f>
        <x:v>0</x:v>
      </x:c>
      <x:c r="M50" s="69" t="n">
        <x:f>MAX(0,MIN($F50,$C11)-MAX($E50,$B11)+1)/$G50</x:f>
        <x:v>0</x:v>
      </x:c>
      <x:c r="N50" s="69" t="n">
        <x:f>MAX(0,MIN($F50,$C12)-MAX($E50,$B12)+1)/$G50</x:f>
        <x:v>0</x:v>
      </x:c>
      <x:c r="O50" s="69" t="n">
        <x:f>MAX(0,MIN($F50,$C13)-MAX($E50,$B13)+1)/$G50</x:f>
        <x:v>0</x:v>
      </x:c>
      <x:c r="P50" s="69" t="n">
        <x:f>MAX(0,MIN($F50,$C14)-MAX($E50,$B14)+1)/$G50</x:f>
        <x:v>0</x:v>
      </x:c>
      <x:c r="Q50" s="69" t="n">
        <x:f>MAX(0,MIN($F50,$C15)-MAX($E50,$B15)+1)/$G50</x:f>
        <x:v>0</x:v>
      </x:c>
      <x:c r="R50" s="69" t="n">
        <x:f>MAX(0,MIN($F50,$C16)-MAX($E50,$B16)+1)/$G50</x:f>
        <x:v>0</x:v>
      </x:c>
      <x:c r="S50" s="69" t="n">
        <x:f>MAX(0,MIN($F50,$C17)-MAX($E50,$B17)+1)/$G50</x:f>
        <x:v>0</x:v>
      </x:c>
      <x:c r="T50" s="69" t="n">
        <x:f>MAX(0,MIN($F50,$C18)-MAX($E50,$B18)+1)/$G50</x:f>
        <x:v>0</x:v>
      </x:c>
      <x:c r="U50" s="69" t="n">
        <x:f>MAX(0,MIN($F50,$C19)-MAX($E50,$B19)+1)/$G50</x:f>
        <x:v>0.375</x:v>
      </x:c>
      <x:c r="V50" s="69" t="n">
        <x:f>MAX(0,MIN($F50,$C20)-MAX($E50,$B20)+1)/$G50</x:f>
        <x:v>0.625</x:v>
      </x:c>
      <x:c r="W50" s="69" t="n">
        <x:f>MAX(0,MIN($F50,$C21)-MAX($E50,$B21)+1)/$G50</x:f>
        <x:v>0</x:v>
      </x:c>
      <x:c r="X50" s="69" t="n">
        <x:f>MAX(0,MIN($F50,$C22)-MAX($E50,$B22)+1)/$G50</x:f>
        <x:v>0</x:v>
      </x:c>
      <x:c r="Y50" s="69" t="n">
        <x:f>MAX(0,MIN($F50,$C23)-MAX($E50,$B23)+1)/$G50</x:f>
        <x:v>0</x:v>
      </x:c>
      <x:c r="Z50" s="69" t="n">
        <x:f>MAX(0,MIN($F50,$C24)-MAX($E50,$B24)+1)/$G50</x:f>
        <x:v>0</x:v>
      </x:c>
      <x:c r="AA50" s="69" t="n">
        <x:f>MAX(0,MIN($F50,$C25)-MAX($E50,$B25)+1)/$G50</x:f>
        <x:v>0</x:v>
      </x:c>
      <x:c r="AB50" s="69" t="n">
        <x:f>MAX(0,MIN($F50,$C26)-MAX($E50,$B26)+1)/$G50</x:f>
        <x:v>0</x:v>
      </x:c>
      <x:c r="AC50" s="69" t="n">
        <x:f>MAX(0,MIN($F50,$C27)-MAX($E50,$B27)+1)/$G50</x:f>
        <x:v>0</x:v>
      </x:c>
    </x:row>
    <x:row r="51" ht="34.04999923706055" customHeight="1">
      <x:c r="A51" s="51" t="str">
        <x:f>'07_Presupuesto'!A190</x:f>
        <x:v>Q</x:v>
      </x:c>
      <x:c r="B51" s="51" t="n">
        <x:f>'07_Presupuesto'!E190</x:f>
        <x:v>0.11658852973315943</x:v>
      </x:c>
      <x:c r="C51" s="51" t="n">
        <x:f>'07_Presupuesto'!C190</x:f>
        <x:v>3102857.1428571427</x:v>
      </x:c>
      <x:c r="D51" s="51" t="n">
        <x:f>'07_Presupuesto'!D190</x:f>
        <x:v>3878571.428571429</x:v>
      </x:c>
      <x:c r="E51" s="57" t="n">
        <x:f>'07_Presupuesto'!F190</x:f>
        <x:v>46423</x:v>
      </x:c>
      <x:c r="F51" s="57" t="n">
        <x:f>'07_Presupuesto'!G190</x:f>
        <x:v>46438</x:v>
      </x:c>
      <x:c r="G51" s="51">
        <x:f t="shared" si="0"/>
        <x:v>16</x:v>
      </x:c>
      <x:c r="H51" s="70" t="n">
        <x:f>MAX(0,MIN($F51,$C6)-MAX($E51,$B6)+1)/$G51</x:f>
        <x:v>0</x:v>
      </x:c>
      <x:c r="I51" s="70" t="n">
        <x:f>MAX(0,MIN($F51,$C7)-MAX($E51,$B7)+1)/$G51</x:f>
        <x:v>0</x:v>
      </x:c>
      <x:c r="J51" s="70" t="n">
        <x:f>MAX(0,MIN($F51,$C8)-MAX($E51,$B8)+1)/$G51</x:f>
        <x:v>0</x:v>
      </x:c>
      <x:c r="K51" s="70" t="n">
        <x:f>MAX(0,MIN($F51,$C9)-MAX($E51,$B9)+1)/$G51</x:f>
        <x:v>0</x:v>
      </x:c>
      <x:c r="L51" s="70" t="n">
        <x:f>MAX(0,MIN($F51,$C10)-MAX($E51,$B10)+1)/$G51</x:f>
        <x:v>0</x:v>
      </x:c>
      <x:c r="M51" s="70" t="n">
        <x:f>MAX(0,MIN($F51,$C11)-MAX($E51,$B11)+1)/$G51</x:f>
        <x:v>0</x:v>
      </x:c>
      <x:c r="N51" s="70" t="n">
        <x:f>MAX(0,MIN($F51,$C12)-MAX($E51,$B12)+1)/$G51</x:f>
        <x:v>0</x:v>
      </x:c>
      <x:c r="O51" s="70" t="n">
        <x:f>MAX(0,MIN($F51,$C13)-MAX($E51,$B13)+1)/$G51</x:f>
        <x:v>0</x:v>
      </x:c>
      <x:c r="P51" s="70" t="n">
        <x:f>MAX(0,MIN($F51,$C14)-MAX($E51,$B14)+1)/$G51</x:f>
        <x:v>0</x:v>
      </x:c>
      <x:c r="Q51" s="70" t="n">
        <x:f>MAX(0,MIN($F51,$C15)-MAX($E51,$B15)+1)/$G51</x:f>
        <x:v>0</x:v>
      </x:c>
      <x:c r="R51" s="70" t="n">
        <x:f>MAX(0,MIN($F51,$C16)-MAX($E51,$B16)+1)/$G51</x:f>
        <x:v>0</x:v>
      </x:c>
      <x:c r="S51" s="70" t="n">
        <x:f>MAX(0,MIN($F51,$C17)-MAX($E51,$B17)+1)/$G51</x:f>
        <x:v>0</x:v>
      </x:c>
      <x:c r="T51" s="70" t="n">
        <x:f>MAX(0,MIN($F51,$C18)-MAX($E51,$B18)+1)/$G51</x:f>
        <x:v>0</x:v>
      </x:c>
      <x:c r="U51" s="70" t="n">
        <x:f>MAX(0,MIN($F51,$C19)-MAX($E51,$B19)+1)/$G51</x:f>
        <x:v>0.1875</x:v>
      </x:c>
      <x:c r="V51" s="70" t="n">
        <x:f>MAX(0,MIN($F51,$C20)-MAX($E51,$B20)+1)/$G51</x:f>
        <x:v>0.4375</x:v>
      </x:c>
      <x:c r="W51" s="70" t="n">
        <x:f>MAX(0,MIN($F51,$C21)-MAX($E51,$B21)+1)/$G51</x:f>
        <x:v>0.375</x:v>
      </x:c>
      <x:c r="X51" s="70" t="n">
        <x:f>MAX(0,MIN($F51,$C22)-MAX($E51,$B22)+1)/$G51</x:f>
        <x:v>0</x:v>
      </x:c>
      <x:c r="Y51" s="70" t="n">
        <x:f>MAX(0,MIN($F51,$C23)-MAX($E51,$B23)+1)/$G51</x:f>
        <x:v>0</x:v>
      </x:c>
      <x:c r="Z51" s="70" t="n">
        <x:f>MAX(0,MIN($F51,$C24)-MAX($E51,$B24)+1)/$G51</x:f>
        <x:v>0</x:v>
      </x:c>
      <x:c r="AA51" s="70" t="n">
        <x:f>MAX(0,MIN($F51,$C25)-MAX($E51,$B25)+1)/$G51</x:f>
        <x:v>0</x:v>
      </x:c>
      <x:c r="AB51" s="70" t="n">
        <x:f>MAX(0,MIN($F51,$C26)-MAX($E51,$B26)+1)/$G51</x:f>
        <x:v>0</x:v>
      </x:c>
      <x:c r="AC51" s="70" t="n">
        <x:f>MAX(0,MIN($F51,$C27)-MAX($E51,$B27)+1)/$G51</x:f>
        <x:v>0</x:v>
      </x:c>
    </x:row>
    <x:row r="52" ht="34.04999923706055" customHeight="1">
      <x:c r="A52" s="52" t="str">
        <x:f>'07_Presupuesto'!A191</x:f>
        <x:v>R</x:v>
      </x:c>
      <x:c r="B52" s="52" t="n">
        <x:f>'07_Presupuesto'!E191</x:f>
        <x:v>0.06027706299129331</x:v>
      </x:c>
      <x:c r="C52" s="52" t="n">
        <x:f>'07_Presupuesto'!C191</x:f>
        <x:v>2127041.176470588</x:v>
      </x:c>
      <x:c r="D52" s="52" t="n">
        <x:f>'07_Presupuesto'!D191</x:f>
        <x:v>2658801.470588235</x:v>
      </x:c>
      <x:c r="E52" s="56" t="n">
        <x:f>'07_Presupuesto'!F191</x:f>
        <x:v>46439</x:v>
      </x:c>
      <x:c r="F52" s="56" t="n">
        <x:f>'07_Presupuesto'!G191</x:f>
        <x:v>46450</x:v>
      </x:c>
      <x:c r="G52" s="52">
        <x:f t="shared" si="0"/>
        <x:v>12</x:v>
      </x:c>
      <x:c r="H52" s="69" t="n">
        <x:f>MAX(0,MIN($F52,$C6)-MAX($E52,$B6)+1)/$G52</x:f>
        <x:v>0</x:v>
      </x:c>
      <x:c r="I52" s="69" t="n">
        <x:f>MAX(0,MIN($F52,$C7)-MAX($E52,$B7)+1)/$G52</x:f>
        <x:v>0</x:v>
      </x:c>
      <x:c r="J52" s="69" t="n">
        <x:f>MAX(0,MIN($F52,$C8)-MAX($E52,$B8)+1)/$G52</x:f>
        <x:v>0</x:v>
      </x:c>
      <x:c r="K52" s="69" t="n">
        <x:f>MAX(0,MIN($F52,$C9)-MAX($E52,$B9)+1)/$G52</x:f>
        <x:v>0</x:v>
      </x:c>
      <x:c r="L52" s="69" t="n">
        <x:f>MAX(0,MIN($F52,$C10)-MAX($E52,$B10)+1)/$G52</x:f>
        <x:v>0</x:v>
      </x:c>
      <x:c r="M52" s="69" t="n">
        <x:f>MAX(0,MIN($F52,$C11)-MAX($E52,$B11)+1)/$G52</x:f>
        <x:v>0</x:v>
      </x:c>
      <x:c r="N52" s="69" t="n">
        <x:f>MAX(0,MIN($F52,$C12)-MAX($E52,$B12)+1)/$G52</x:f>
        <x:v>0</x:v>
      </x:c>
      <x:c r="O52" s="69" t="n">
        <x:f>MAX(0,MIN($F52,$C13)-MAX($E52,$B13)+1)/$G52</x:f>
        <x:v>0</x:v>
      </x:c>
      <x:c r="P52" s="69" t="n">
        <x:f>MAX(0,MIN($F52,$C14)-MAX($E52,$B14)+1)/$G52</x:f>
        <x:v>0</x:v>
      </x:c>
      <x:c r="Q52" s="69" t="n">
        <x:f>MAX(0,MIN($F52,$C15)-MAX($E52,$B15)+1)/$G52</x:f>
        <x:v>0</x:v>
      </x:c>
      <x:c r="R52" s="69" t="n">
        <x:f>MAX(0,MIN($F52,$C16)-MAX($E52,$B16)+1)/$G52</x:f>
        <x:v>0</x:v>
      </x:c>
      <x:c r="S52" s="69" t="n">
        <x:f>MAX(0,MIN($F52,$C17)-MAX($E52,$B17)+1)/$G52</x:f>
        <x:v>0</x:v>
      </x:c>
      <x:c r="T52" s="69" t="n">
        <x:f>MAX(0,MIN($F52,$C18)-MAX($E52,$B18)+1)/$G52</x:f>
        <x:v>0</x:v>
      </x:c>
      <x:c r="U52" s="69" t="n">
        <x:f>MAX(0,MIN($F52,$C19)-MAX($E52,$B19)+1)/$G52</x:f>
        <x:v>0</x:v>
      </x:c>
      <x:c r="V52" s="69" t="n">
        <x:f>MAX(0,MIN($F52,$C20)-MAX($E52,$B20)+1)/$G52</x:f>
        <x:v>0</x:v>
      </x:c>
      <x:c r="W52" s="69" t="n">
        <x:f>MAX(0,MIN($F52,$C21)-MAX($E52,$B21)+1)/$G52</x:f>
        <x:v>0.08333333333333333</x:v>
      </x:c>
      <x:c r="X52" s="69" t="n">
        <x:f>MAX(0,MIN($F52,$C22)-MAX($E52,$B22)+1)/$G52</x:f>
        <x:v>0.5833333333333334</x:v>
      </x:c>
      <x:c r="Y52" s="69" t="n">
        <x:f>MAX(0,MIN($F52,$C23)-MAX($E52,$B23)+1)/$G52</x:f>
        <x:v>0.3333333333333333</x:v>
      </x:c>
      <x:c r="Z52" s="69" t="n">
        <x:f>MAX(0,MIN($F52,$C24)-MAX($E52,$B24)+1)/$G52</x:f>
        <x:v>0</x:v>
      </x:c>
      <x:c r="AA52" s="69" t="n">
        <x:f>MAX(0,MIN($F52,$C25)-MAX($E52,$B25)+1)/$G52</x:f>
        <x:v>0</x:v>
      </x:c>
      <x:c r="AB52" s="69" t="n">
        <x:f>MAX(0,MIN($F52,$C26)-MAX($E52,$B26)+1)/$G52</x:f>
        <x:v>0</x:v>
      </x:c>
      <x:c r="AC52" s="69" t="n">
        <x:f>MAX(0,MIN($F52,$C27)-MAX($E52,$B27)+1)/$G52</x:f>
        <x:v>0</x:v>
      </x:c>
    </x:row>
    <x:row r="53" ht="34.04999923706055" customHeight="1">
      <x:c r="A53" s="51" t="str">
        <x:f>'07_Presupuesto'!A192</x:f>
        <x:v>S</x:v>
      </x:c>
      <x:c r="B53" s="51" t="n">
        <x:f>'07_Presupuesto'!E192</x:f>
        <x:v>0.06662201699037681</x:v>
      </x:c>
      <x:c r="C53" s="51" t="n">
        <x:f>'07_Presupuesto'!C192</x:f>
        <x:v>3813445.378151261</x:v>
      </x:c>
      <x:c r="D53" s="51" t="n">
        <x:f>'07_Presupuesto'!D192</x:f>
        <x:v>4766806.722689076</x:v>
      </x:c>
      <x:c r="E53" s="57" t="n">
        <x:f>'07_Presupuesto'!F192</x:f>
        <x:v>46439</x:v>
      </x:c>
      <x:c r="F53" s="57" t="n">
        <x:f>'07_Presupuesto'!G192</x:f>
        <x:v>46448</x:v>
      </x:c>
      <x:c r="G53" s="51">
        <x:f t="shared" si="0"/>
        <x:v>10</x:v>
      </x:c>
      <x:c r="H53" s="70" t="n">
        <x:f>MAX(0,MIN($F53,$C6)-MAX($E53,$B6)+1)/$G53</x:f>
        <x:v>0</x:v>
      </x:c>
      <x:c r="I53" s="70" t="n">
        <x:f>MAX(0,MIN($F53,$C7)-MAX($E53,$B7)+1)/$G53</x:f>
        <x:v>0</x:v>
      </x:c>
      <x:c r="J53" s="70" t="n">
        <x:f>MAX(0,MIN($F53,$C8)-MAX($E53,$B8)+1)/$G53</x:f>
        <x:v>0</x:v>
      </x:c>
      <x:c r="K53" s="70" t="n">
        <x:f>MAX(0,MIN($F53,$C9)-MAX($E53,$B9)+1)/$G53</x:f>
        <x:v>0</x:v>
      </x:c>
      <x:c r="L53" s="70" t="n">
        <x:f>MAX(0,MIN($F53,$C10)-MAX($E53,$B10)+1)/$G53</x:f>
        <x:v>0</x:v>
      </x:c>
      <x:c r="M53" s="70" t="n">
        <x:f>MAX(0,MIN($F53,$C11)-MAX($E53,$B11)+1)/$G53</x:f>
        <x:v>0</x:v>
      </x:c>
      <x:c r="N53" s="70" t="n">
        <x:f>MAX(0,MIN($F53,$C12)-MAX($E53,$B12)+1)/$G53</x:f>
        <x:v>0</x:v>
      </x:c>
      <x:c r="O53" s="70" t="n">
        <x:f>MAX(0,MIN($F53,$C13)-MAX($E53,$B13)+1)/$G53</x:f>
        <x:v>0</x:v>
      </x:c>
      <x:c r="P53" s="70" t="n">
        <x:f>MAX(0,MIN($F53,$C14)-MAX($E53,$B14)+1)/$G53</x:f>
        <x:v>0</x:v>
      </x:c>
      <x:c r="Q53" s="70" t="n">
        <x:f>MAX(0,MIN($F53,$C15)-MAX($E53,$B15)+1)/$G53</x:f>
        <x:v>0</x:v>
      </x:c>
      <x:c r="R53" s="70" t="n">
        <x:f>MAX(0,MIN($F53,$C16)-MAX($E53,$B16)+1)/$G53</x:f>
        <x:v>0</x:v>
      </x:c>
      <x:c r="S53" s="70" t="n">
        <x:f>MAX(0,MIN($F53,$C17)-MAX($E53,$B17)+1)/$G53</x:f>
        <x:v>0</x:v>
      </x:c>
      <x:c r="T53" s="70" t="n">
        <x:f>MAX(0,MIN($F53,$C18)-MAX($E53,$B18)+1)/$G53</x:f>
        <x:v>0</x:v>
      </x:c>
      <x:c r="U53" s="70" t="n">
        <x:f>MAX(0,MIN($F53,$C19)-MAX($E53,$B19)+1)/$G53</x:f>
        <x:v>0</x:v>
      </x:c>
      <x:c r="V53" s="70" t="n">
        <x:f>MAX(0,MIN($F53,$C20)-MAX($E53,$B20)+1)/$G53</x:f>
        <x:v>0</x:v>
      </x:c>
      <x:c r="W53" s="70" t="n">
        <x:f>MAX(0,MIN($F53,$C21)-MAX($E53,$B21)+1)/$G53</x:f>
        <x:v>0.1</x:v>
      </x:c>
      <x:c r="X53" s="70" t="n">
        <x:f>MAX(0,MIN($F53,$C22)-MAX($E53,$B22)+1)/$G53</x:f>
        <x:v>0.7</x:v>
      </x:c>
      <x:c r="Y53" s="70" t="n">
        <x:f>MAX(0,MIN($F53,$C23)-MAX($E53,$B23)+1)/$G53</x:f>
        <x:v>0.2</x:v>
      </x:c>
      <x:c r="Z53" s="70" t="n">
        <x:f>MAX(0,MIN($F53,$C24)-MAX($E53,$B24)+1)/$G53</x:f>
        <x:v>0</x:v>
      </x:c>
      <x:c r="AA53" s="70" t="n">
        <x:f>MAX(0,MIN($F53,$C25)-MAX($E53,$B25)+1)/$G53</x:f>
        <x:v>0</x:v>
      </x:c>
      <x:c r="AB53" s="70" t="n">
        <x:f>MAX(0,MIN($F53,$C26)-MAX($E53,$B26)+1)/$G53</x:f>
        <x:v>0</x:v>
      </x:c>
      <x:c r="AC53" s="70" t="n">
        <x:f>MAX(0,MIN($F53,$C27)-MAX($E53,$B27)+1)/$G53</x:f>
        <x:v>0</x:v>
      </x:c>
    </x:row>
    <x:row r="54" ht="34.04999923706055" customHeight="1">
      <x:c r="A54" s="52" t="str">
        <x:f>'07_Presupuesto'!A193</x:f>
        <x:v>T</x:v>
      </x:c>
      <x:c r="B54" s="52" t="n">
        <x:f>'07_Presupuesto'!E193</x:f>
        <x:v>0.0888293559871691</x:v>
      </x:c>
      <x:c r="C54" s="52" t="n">
        <x:f>'07_Presupuesto'!C193</x:f>
        <x:v>1976890.756302521</x:v>
      </x:c>
      <x:c r="D54" s="52" t="n">
        <x:f>'07_Presupuesto'!D193</x:f>
        <x:v>2471113.4453781517</x:v>
      </x:c>
      <x:c r="E54" s="56" t="n">
        <x:f>'07_Presupuesto'!F193</x:f>
        <x:v>46451</x:v>
      </x:c>
      <x:c r="F54" s="56" t="n">
        <x:f>'07_Presupuesto'!G193</x:f>
        <x:v>46470</x:v>
      </x:c>
      <x:c r="G54" s="52">
        <x:f t="shared" si="0"/>
        <x:v>20</x:v>
      </x:c>
      <x:c r="H54" s="69" t="n">
        <x:f>MAX(0,MIN($F54,$C6)-MAX($E54,$B6)+1)/$G54</x:f>
        <x:v>0</x:v>
      </x:c>
      <x:c r="I54" s="69" t="n">
        <x:f>MAX(0,MIN($F54,$C7)-MAX($E54,$B7)+1)/$G54</x:f>
        <x:v>0</x:v>
      </x:c>
      <x:c r="J54" s="69" t="n">
        <x:f>MAX(0,MIN($F54,$C8)-MAX($E54,$B8)+1)/$G54</x:f>
        <x:v>0</x:v>
      </x:c>
      <x:c r="K54" s="69" t="n">
        <x:f>MAX(0,MIN($F54,$C9)-MAX($E54,$B9)+1)/$G54</x:f>
        <x:v>0</x:v>
      </x:c>
      <x:c r="L54" s="69" t="n">
        <x:f>MAX(0,MIN($F54,$C10)-MAX($E54,$B10)+1)/$G54</x:f>
        <x:v>0</x:v>
      </x:c>
      <x:c r="M54" s="69" t="n">
        <x:f>MAX(0,MIN($F54,$C11)-MAX($E54,$B11)+1)/$G54</x:f>
        <x:v>0</x:v>
      </x:c>
      <x:c r="N54" s="69" t="n">
        <x:f>MAX(0,MIN($F54,$C12)-MAX($E54,$B12)+1)/$G54</x:f>
        <x:v>0</x:v>
      </x:c>
      <x:c r="O54" s="69" t="n">
        <x:f>MAX(0,MIN($F54,$C13)-MAX($E54,$B13)+1)/$G54</x:f>
        <x:v>0</x:v>
      </x:c>
      <x:c r="P54" s="69" t="n">
        <x:f>MAX(0,MIN($F54,$C14)-MAX($E54,$B14)+1)/$G54</x:f>
        <x:v>0</x:v>
      </x:c>
      <x:c r="Q54" s="69" t="n">
        <x:f>MAX(0,MIN($F54,$C15)-MAX($E54,$B15)+1)/$G54</x:f>
        <x:v>0</x:v>
      </x:c>
      <x:c r="R54" s="69" t="n">
        <x:f>MAX(0,MIN($F54,$C16)-MAX($E54,$B16)+1)/$G54</x:f>
        <x:v>0</x:v>
      </x:c>
      <x:c r="S54" s="69" t="n">
        <x:f>MAX(0,MIN($F54,$C17)-MAX($E54,$B17)+1)/$G54</x:f>
        <x:v>0</x:v>
      </x:c>
      <x:c r="T54" s="69" t="n">
        <x:f>MAX(0,MIN($F54,$C18)-MAX($E54,$B18)+1)/$G54</x:f>
        <x:v>0</x:v>
      </x:c>
      <x:c r="U54" s="69" t="n">
        <x:f>MAX(0,MIN($F54,$C19)-MAX($E54,$B19)+1)/$G54</x:f>
        <x:v>0</x:v>
      </x:c>
      <x:c r="V54" s="69" t="n">
        <x:f>MAX(0,MIN($F54,$C20)-MAX($E54,$B20)+1)/$G54</x:f>
        <x:v>0</x:v>
      </x:c>
      <x:c r="W54" s="69" t="n">
        <x:f>MAX(0,MIN($F54,$C21)-MAX($E54,$B21)+1)/$G54</x:f>
        <x:v>0</x:v>
      </x:c>
      <x:c r="X54" s="69" t="n">
        <x:f>MAX(0,MIN($F54,$C22)-MAX($E54,$B22)+1)/$G54</x:f>
        <x:v>0</x:v>
      </x:c>
      <x:c r="Y54" s="69" t="n">
        <x:f>MAX(0,MIN($F54,$C23)-MAX($E54,$B23)+1)/$G54</x:f>
        <x:v>0.15</x:v>
      </x:c>
      <x:c r="Z54" s="69" t="n">
        <x:f>MAX(0,MIN($F54,$C24)-MAX($E54,$B24)+1)/$G54</x:f>
        <x:v>0.35</x:v>
      </x:c>
      <x:c r="AA54" s="69" t="n">
        <x:f>MAX(0,MIN($F54,$C25)-MAX($E54,$B25)+1)/$G54</x:f>
        <x:v>0.35</x:v>
      </x:c>
      <x:c r="AB54" s="69" t="n">
        <x:f>MAX(0,MIN($F54,$C26)-MAX($E54,$B26)+1)/$G54</x:f>
        <x:v>0.15</x:v>
      </x:c>
      <x:c r="AC54" s="69" t="n">
        <x:f>MAX(0,MIN($F54,$C27)-MAX($E54,$B27)+1)/$G54</x:f>
        <x:v>0</x:v>
      </x:c>
    </x:row>
    <x:row r="55" ht="34.04999923706055" customHeight="1">
      <x:c r="A55" s="51" t="str">
        <x:f>'07_Presupuesto'!A194</x:f>
        <x:v>U</x:v>
      </x:c>
      <x:c r="B55" s="51" t="n">
        <x:f>'07_Presupuesto'!E194</x:f>
        <x:v>0.06662201699037681</x:v>
      </x:c>
      <x:c r="C55" s="51" t="n">
        <x:f>'07_Presupuesto'!C194</x:f>
        <x:v>13258235.294117648</x:v>
      </x:c>
      <x:c r="D55" s="51" t="n">
        <x:f>'07_Presupuesto'!D194</x:f>
        <x:v>16572794.11764706</x:v>
      </x:c>
      <x:c r="E55" s="57" t="n">
        <x:f>'07_Presupuesto'!F194</x:f>
        <x:v>46409</x:v>
      </x:c>
      <x:c r="F55" s="57" t="n">
        <x:f>'07_Presupuesto'!G194</x:f>
        <x:v>46424</x:v>
      </x:c>
      <x:c r="G55" s="51">
        <x:f t="shared" si="0"/>
        <x:v>16</x:v>
      </x:c>
      <x:c r="H55" s="70" t="n">
        <x:f>MAX(0,MIN($F55,$C6)-MAX($E55,$B6)+1)/$G55</x:f>
        <x:v>0</x:v>
      </x:c>
      <x:c r="I55" s="70" t="n">
        <x:f>MAX(0,MIN($F55,$C7)-MAX($E55,$B7)+1)/$G55</x:f>
        <x:v>0</x:v>
      </x:c>
      <x:c r="J55" s="70" t="n">
        <x:f>MAX(0,MIN($F55,$C8)-MAX($E55,$B8)+1)/$G55</x:f>
        <x:v>0</x:v>
      </x:c>
      <x:c r="K55" s="70" t="n">
        <x:f>MAX(0,MIN($F55,$C9)-MAX($E55,$B9)+1)/$G55</x:f>
        <x:v>0</x:v>
      </x:c>
      <x:c r="L55" s="70" t="n">
        <x:f>MAX(0,MIN($F55,$C10)-MAX($E55,$B10)+1)/$G55</x:f>
        <x:v>0</x:v>
      </x:c>
      <x:c r="M55" s="70" t="n">
        <x:f>MAX(0,MIN($F55,$C11)-MAX($E55,$B11)+1)/$G55</x:f>
        <x:v>0</x:v>
      </x:c>
      <x:c r="N55" s="70" t="n">
        <x:f>MAX(0,MIN($F55,$C12)-MAX($E55,$B12)+1)/$G55</x:f>
        <x:v>0</x:v>
      </x:c>
      <x:c r="O55" s="70" t="n">
        <x:f>MAX(0,MIN($F55,$C13)-MAX($E55,$B13)+1)/$G55</x:f>
        <x:v>0</x:v>
      </x:c>
      <x:c r="P55" s="70" t="n">
        <x:f>MAX(0,MIN($F55,$C14)-MAX($E55,$B14)+1)/$G55</x:f>
        <x:v>0</x:v>
      </x:c>
      <x:c r="Q55" s="70" t="n">
        <x:f>MAX(0,MIN($F55,$C15)-MAX($E55,$B15)+1)/$G55</x:f>
        <x:v>0</x:v>
      </x:c>
      <x:c r="R55" s="70" t="n">
        <x:f>MAX(0,MIN($F55,$C16)-MAX($E55,$B16)+1)/$G55</x:f>
        <x:v>0</x:v>
      </x:c>
      <x:c r="S55" s="70" t="n">
        <x:f>MAX(0,MIN($F55,$C17)-MAX($E55,$B17)+1)/$G55</x:f>
        <x:v>0.1875</x:v>
      </x:c>
      <x:c r="T55" s="70" t="n">
        <x:f>MAX(0,MIN($F55,$C18)-MAX($E55,$B18)+1)/$G55</x:f>
        <x:v>0.4375</x:v>
      </x:c>
      <x:c r="U55" s="70" t="n">
        <x:f>MAX(0,MIN($F55,$C19)-MAX($E55,$B19)+1)/$G55</x:f>
        <x:v>0.375</x:v>
      </x:c>
      <x:c r="V55" s="70" t="n">
        <x:f>MAX(0,MIN($F55,$C20)-MAX($E55,$B20)+1)/$G55</x:f>
        <x:v>0</x:v>
      </x:c>
      <x:c r="W55" s="70" t="n">
        <x:f>MAX(0,MIN($F55,$C21)-MAX($E55,$B21)+1)/$G55</x:f>
        <x:v>0</x:v>
      </x:c>
      <x:c r="X55" s="70" t="n">
        <x:f>MAX(0,MIN($F55,$C22)-MAX($E55,$B22)+1)/$G55</x:f>
        <x:v>0</x:v>
      </x:c>
      <x:c r="Y55" s="70" t="n">
        <x:f>MAX(0,MIN($F55,$C23)-MAX($E55,$B23)+1)/$G55</x:f>
        <x:v>0</x:v>
      </x:c>
      <x:c r="Z55" s="70" t="n">
        <x:f>MAX(0,MIN($F55,$C24)-MAX($E55,$B24)+1)/$G55</x:f>
        <x:v>0</x:v>
      </x:c>
      <x:c r="AA55" s="70" t="n">
        <x:f>MAX(0,MIN($F55,$C25)-MAX($E55,$B25)+1)/$G55</x:f>
        <x:v>0</x:v>
      </x:c>
      <x:c r="AB55" s="70" t="n">
        <x:f>MAX(0,MIN($F55,$C26)-MAX($E55,$B26)+1)/$G55</x:f>
        <x:v>0</x:v>
      </x:c>
      <x:c r="AC55" s="70" t="n">
        <x:f>MAX(0,MIN($F55,$C27)-MAX($E55,$B27)+1)/$G55</x:f>
        <x:v>0</x:v>
      </x:c>
    </x:row>
    <x:row r="56" ht="34.04999923706055" customHeight="1">
      <x:c r="A56" s="52" t="str">
        <x:f>'07_Presupuesto'!A195</x:f>
        <x:v>V</x:v>
      </x:c>
      <x:c r="B56" s="52" t="n">
        <x:f>'07_Presupuesto'!E195</x:f>
        <x:v>0.022207338996792274</x:v>
      </x:c>
      <x:c r="C56" s="52" t="n">
        <x:f>'07_Presupuesto'!C195</x:f>
        <x:v>1398082.3529411764</x:v>
      </x:c>
      <x:c r="D56" s="52" t="n">
        <x:f>'07_Presupuesto'!D195</x:f>
        <x:v>1747602.9411764706</x:v>
      </x:c>
      <x:c r="E56" s="56" t="n">
        <x:f>'07_Presupuesto'!F195</x:f>
        <x:v>46471</x:v>
      </x:c>
      <x:c r="F56" s="56" t="n">
        <x:f>'07_Presupuesto'!G195</x:f>
        <x:v>46477</x:v>
      </x:c>
      <x:c r="G56" s="52">
        <x:f t="shared" si="0"/>
        <x:v>7</x:v>
      </x:c>
      <x:c r="H56" s="69" t="n">
        <x:f>MAX(0,MIN($F56,$C6)-MAX($E56,$B6)+1)/$G56</x:f>
        <x:v>0</x:v>
      </x:c>
      <x:c r="I56" s="69" t="n">
        <x:f>MAX(0,MIN($F56,$C7)-MAX($E56,$B7)+1)/$G56</x:f>
        <x:v>0</x:v>
      </x:c>
      <x:c r="J56" s="69" t="n">
        <x:f>MAX(0,MIN($F56,$C8)-MAX($E56,$B8)+1)/$G56</x:f>
        <x:v>0</x:v>
      </x:c>
      <x:c r="K56" s="69" t="n">
        <x:f>MAX(0,MIN($F56,$C9)-MAX($E56,$B9)+1)/$G56</x:f>
        <x:v>0</x:v>
      </x:c>
      <x:c r="L56" s="69" t="n">
        <x:f>MAX(0,MIN($F56,$C10)-MAX($E56,$B10)+1)/$G56</x:f>
        <x:v>0</x:v>
      </x:c>
      <x:c r="M56" s="69" t="n">
        <x:f>MAX(0,MIN($F56,$C11)-MAX($E56,$B11)+1)/$G56</x:f>
        <x:v>0</x:v>
      </x:c>
      <x:c r="N56" s="69" t="n">
        <x:f>MAX(0,MIN($F56,$C12)-MAX($E56,$B12)+1)/$G56</x:f>
        <x:v>0</x:v>
      </x:c>
      <x:c r="O56" s="69" t="n">
        <x:f>MAX(0,MIN($F56,$C13)-MAX($E56,$B13)+1)/$G56</x:f>
        <x:v>0</x:v>
      </x:c>
      <x:c r="P56" s="69" t="n">
        <x:f>MAX(0,MIN($F56,$C14)-MAX($E56,$B14)+1)/$G56</x:f>
        <x:v>0</x:v>
      </x:c>
      <x:c r="Q56" s="69" t="n">
        <x:f>MAX(0,MIN($F56,$C15)-MAX($E56,$B15)+1)/$G56</x:f>
        <x:v>0</x:v>
      </x:c>
      <x:c r="R56" s="69" t="n">
        <x:f>MAX(0,MIN($F56,$C16)-MAX($E56,$B16)+1)/$G56</x:f>
        <x:v>0</x:v>
      </x:c>
      <x:c r="S56" s="69" t="n">
        <x:f>MAX(0,MIN($F56,$C17)-MAX($E56,$B17)+1)/$G56</x:f>
        <x:v>0</x:v>
      </x:c>
      <x:c r="T56" s="69" t="n">
        <x:f>MAX(0,MIN($F56,$C18)-MAX($E56,$B18)+1)/$G56</x:f>
        <x:v>0</x:v>
      </x:c>
      <x:c r="U56" s="69" t="n">
        <x:f>MAX(0,MIN($F56,$C19)-MAX($E56,$B19)+1)/$G56</x:f>
        <x:v>0</x:v>
      </x:c>
      <x:c r="V56" s="69" t="n">
        <x:f>MAX(0,MIN($F56,$C20)-MAX($E56,$B20)+1)/$G56</x:f>
        <x:v>0</x:v>
      </x:c>
      <x:c r="W56" s="69" t="n">
        <x:f>MAX(0,MIN($F56,$C21)-MAX($E56,$B21)+1)/$G56</x:f>
        <x:v>0</x:v>
      </x:c>
      <x:c r="X56" s="69" t="n">
        <x:f>MAX(0,MIN($F56,$C22)-MAX($E56,$B22)+1)/$G56</x:f>
        <x:v>0</x:v>
      </x:c>
      <x:c r="Y56" s="69" t="n">
        <x:f>MAX(0,MIN($F56,$C23)-MAX($E56,$B23)+1)/$G56</x:f>
        <x:v>0</x:v>
      </x:c>
      <x:c r="Z56" s="69" t="n">
        <x:f>MAX(0,MIN($F56,$C24)-MAX($E56,$B24)+1)/$G56</x:f>
        <x:v>0</x:v>
      </x:c>
      <x:c r="AA56" s="69" t="n">
        <x:f>MAX(0,MIN($F56,$C25)-MAX($E56,$B25)+1)/$G56</x:f>
        <x:v>0</x:v>
      </x:c>
      <x:c r="AB56" s="69" t="n">
        <x:f>MAX(0,MIN($F56,$C26)-MAX($E56,$B26)+1)/$G56</x:f>
        <x:v>0.5714285714285714</x:v>
      </x:c>
      <x:c r="AC56" s="69" t="n">
        <x:f>MAX(0,MIN($F56,$C27)-MAX($E56,$B27)+1)/$G56</x:f>
        <x:v>0.42857142857142855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422db226eeca4e3e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6" customWidth="1"/>
    <x:col min="2" max="2" width="37" customWidth="1"/>
    <x:col min="3" max="14" width="20" customWidth="1"/>
  </x:cols>
  <x:sheetData>
    <x:row r="2" ht="42" customHeight="1">
      <x:c r="B2" s="179" t="s">
        <x:v>1322</x:v>
      </x:c>
      <x:c r="C2" s="179"/>
      <x:c r="D2" s="179"/>
      <x:c r="E2" s="179"/>
      <x:c r="F2" s="179"/>
      <x:c r="G2" s="179"/>
      <x:c r="H2" s="179"/>
      <x:c r="I2" s="179"/>
      <x:c r="J2" s="179"/>
      <x:c r="K2" s="179"/>
      <x:c r="L2" s="179"/>
      <x:c r="M2" s="179"/>
      <x:c r="N2" s="179"/>
    </x:row>
    <x:row r="4">
      <x:c r="B4" t="s">
        <x:v>1323</x:v>
      </x:c>
      <x:c r="C4" s="137">
        <x:v>6</x:v>
      </x:c>
    </x:row>
    <x:row r="6" ht="30" customHeight="1">
      <x:c r="B6" s="130" t="s">
        <x:v>1324</x:v>
      </x:c>
      <x:c r="C6" s="154" t="s">
        <x:v>1325</x:v>
      </x:c>
      <x:c r="D6" s="154"/>
      <x:c r="E6" s="154"/>
      <x:c r="F6" s="154"/>
      <x:c r="G6" s="154"/>
      <x:c r="H6" s="154"/>
      <x:c r="I6" s="154"/>
      <x:c r="J6" s="154"/>
      <x:c r="K6" s="154"/>
      <x:c r="L6" s="154"/>
      <x:c r="M6" s="154"/>
      <x:c r="N6" s="154"/>
    </x:row>
    <x:row r="7" ht="30" customHeight="1">
      <x:c r="B7" s="130" t="s">
        <x:v>493</x:v>
      </x:c>
      <x:c r="C7" s="154" t="s">
        <x:v>10</x:v>
      </x:c>
      <x:c r="D7" s="154"/>
      <x:c r="E7" s="154"/>
      <x:c r="F7" s="154"/>
      <x:c r="G7" s="154"/>
      <x:c r="H7" s="154"/>
      <x:c r="I7" s="154"/>
      <x:c r="J7" s="154"/>
      <x:c r="K7" s="154"/>
      <x:c r="L7" s="154"/>
      <x:c r="M7" s="154"/>
      <x:c r="N7" s="154"/>
    </x:row>
    <x:row r="8" ht="30" customHeight="1">
      <x:c r="B8" s="130" t="s">
        <x:v>1326</x:v>
      </x:c>
      <x:c r="C8" s="154" t="s">
        <x:v>1327</x:v>
      </x:c>
      <x:c r="D8" s="154"/>
      <x:c r="E8" s="154"/>
      <x:c r="F8" s="154"/>
      <x:c r="G8" s="154"/>
      <x:c r="H8" s="154"/>
      <x:c r="I8" s="154"/>
      <x:c r="J8" s="154"/>
      <x:c r="K8" s="154"/>
      <x:c r="L8" s="154"/>
      <x:c r="M8" s="154"/>
      <x:c r="N8" s="154"/>
    </x:row>
    <x:row r="9" ht="30" customHeight="1">
      <x:c r="B9" s="130" t="s">
        <x:v>1328</x:v>
      </x:c>
      <x:c r="C9" s="154" t="s">
        <x:v>1329</x:v>
      </x:c>
      <x:c r="D9" s="154"/>
      <x:c r="E9" s="154"/>
      <x:c r="F9" s="154"/>
      <x:c r="G9" s="154"/>
      <x:c r="H9" s="154"/>
      <x:c r="I9" s="154"/>
      <x:c r="J9" s="154"/>
      <x:c r="K9" s="154"/>
      <x:c r="L9" s="154"/>
      <x:c r="M9" s="154"/>
      <x:c r="N9" s="154"/>
    </x:row>
    <x:row r="10" ht="30" customHeight="1">
      <x:c r="B10" s="130" t="s">
        <x:v>1330</x:v>
      </x:c>
      <x:c r="C10" s="154" t="s">
        <x:v>1331</x:v>
      </x:c>
      <x:c r="D10" s="154"/>
      <x:c r="E10" s="154"/>
      <x:c r="F10" s="154"/>
      <x:c r="G10" s="154"/>
      <x:c r="H10" s="154"/>
      <x:c r="I10" s="154"/>
      <x:c r="J10" s="154"/>
      <x:c r="K10" s="154"/>
      <x:c r="L10" s="154"/>
      <x:c r="M10" s="154"/>
      <x:c r="N10" s="154"/>
    </x:row>
    <x:row r="11" ht="30" customHeight="1">
      <x:c r="B11" s="130" t="s">
        <x:v>1332</x:v>
      </x:c>
      <x:c r="C11" s="154" t="s">
        <x:v>1333</x:v>
      </x:c>
      <x:c r="D11" s="154"/>
      <x:c r="E11" s="154"/>
      <x:c r="F11" s="154"/>
      <x:c r="G11" s="154"/>
      <x:c r="H11" s="154"/>
      <x:c r="I11" s="154"/>
      <x:c r="J11" s="154"/>
      <x:c r="K11" s="154"/>
      <x:c r="L11" s="154"/>
      <x:c r="M11" s="154"/>
      <x:c r="N11" s="154"/>
    </x:row>
    <x:row r="12" ht="30" customHeight="1">
      <x:c r="B12" s="130" t="s">
        <x:v>1334</x:v>
      </x:c>
      <x:c r="C12" s="154" t="s">
        <x:v>1335</x:v>
      </x:c>
      <x:c r="D12" s="154"/>
      <x:c r="E12" s="154"/>
      <x:c r="F12" s="154"/>
      <x:c r="G12" s="154"/>
      <x:c r="H12" s="154"/>
      <x:c r="I12" s="154"/>
      <x:c r="J12" s="154"/>
      <x:c r="K12" s="154"/>
      <x:c r="L12" s="154"/>
      <x:c r="M12" s="154"/>
      <x:c r="N12" s="154"/>
    </x:row>
    <x:row r="14" ht="30" customHeight="1">
      <x:c r="B14" s="130" t="s">
        <x:v>662</x:v>
      </x:c>
      <x:c r="C14" s="136" t="n">
        <x:f>'14_Parametros'!B5</x:f>
        <x:v>46328</x:v>
      </x:c>
    </x:row>
    <x:row r="15" ht="30" customHeight="1">
      <x:c r="B15" s="130" t="s">
        <x:v>1336</x:v>
      </x:c>
      <x:c r="C15" s="136" t="n">
        <x:f>'05_Carta Gantt'!F30</x:f>
        <x:v>46477</x:v>
      </x:c>
    </x:row>
    <x:row r="16" ht="30" customHeight="1">
      <x:c r="B16" s="130" t="s">
        <x:v>1337</x:v>
      </x:c>
      <x:c r="C16" s="134" t="n">
        <x:f>'04_CPM_Proyecto_Completo'!H28</x:f>
        <x:v>150</x:v>
      </x:c>
    </x:row>
    <x:row r="17" ht="30" customHeight="1">
      <x:c r="B17" s="130" t="s">
        <x:v>1338</x:v>
      </x:c>
      <x:c r="C17" s="134" t="n">
        <x:f>'07_Presupuesto'!H154</x:f>
        <x:v>108230640</x:v>
      </x:c>
    </x:row>
    <x:row r="18" ht="30" customHeight="1">
      <x:c r="B18" s="130" t="s">
        <x:v>1339</x:v>
      </x:c>
      <x:c r="C18" s="136" t="n">
        <x:f>INDEX('09_Flujo_Caja'!B25:B30,$C$4)</x:f>
        <x:v>46477</x:v>
      </x:c>
    </x:row>
    <x:row r="19" ht="30" customHeight="1">
      <x:c r="B19" s="130" t="s">
        <x:v>417</x:v>
      </x:c>
      <x:c r="C19" s="136" t="n">
        <x:f>INDEX('09_Flujo_Caja'!C25:C30,$C$4)</x:f>
        <x:v>46484</x:v>
      </x:c>
    </x:row>
    <x:row r="20" ht="30" customHeight="1">
      <x:c r="B20" s="130" t="s">
        <x:v>418</x:v>
      </x:c>
      <x:c r="C20" s="136" t="n">
        <x:f>INDEX('09_Flujo_Caja'!D25:D30,$C$4)</x:f>
        <x:v>46526</x:v>
      </x:c>
    </x:row>
    <x:row r="21" ht="30" customHeight="1">
      <x:c r="B21" s="130" t="s">
        <x:v>1340</x:v>
      </x:c>
      <x:c r="C21" s="134" t="n">
        <x:f>INDEX('09_Flujo_Caja'!E25:E30,$C$4)</x:f>
        <x:v>90950117.64705878</x:v>
      </x:c>
    </x:row>
    <x:row r="22" ht="30" customHeight="1">
      <x:c r="B22" s="130" t="s">
        <x:v>1341</x:v>
      </x:c>
      <x:c r="C22" s="134" t="n">
        <x:f>INDEX('09_Flujo_Caja'!F25:F30,$C$4)</x:f>
        <x:v>9095011.764705881</x:v>
      </x:c>
    </x:row>
    <x:row r="23" ht="30" customHeight="1">
      <x:c r="B23" s="130" t="s">
        <x:v>423</x:v>
      </x:c>
      <x:c r="C23" s="134" t="n">
        <x:f>INDEX('09_Flujo_Caja'!I25:I30,$C$4)</x:f>
        <x:v>1728052.2352941176</x:v>
      </x:c>
    </x:row>
    <x:row r="24" ht="30" customHeight="1">
      <x:c r="B24" s="130" t="s">
        <x:v>518</x:v>
      </x:c>
      <x:c r="C24" s="134" t="n">
        <x:f>INDEX('09_Flujo_Caja'!J25:J30,$C$4)</x:f>
        <x:v>10823064</x:v>
      </x:c>
    </x:row>
    <x:row r="25" ht="30" customHeight="1">
      <x:c r="B25" s="130" t="s">
        <x:v>1342</x:v>
      </x:c>
      <x:c r="C25" s="134" t="n">
        <x:f>INDEX('09_Flujo_Caja'!G25:G30,$C$4)</x:f>
        <x:v>454750.5882352941</x:v>
      </x:c>
    </x:row>
    <x:row r="26" ht="30" customHeight="1">
      <x:c r="B26" s="130" t="s">
        <x:v>1343</x:v>
      </x:c>
      <x:c r="C26" s="134" t="n">
        <x:f>INDEX('09_Flujo_Caja'!K25:K30,$C$4)</x:f>
        <x:v>0</x:v>
      </x:c>
    </x:row>
    <x:row r="27" ht="30" customHeight="1">
      <x:c r="B27" s="130" t="s">
        <x:v>1344</x:v>
      </x:c>
      <x:c r="C27" s="138">
        <x:v>0</x:v>
      </x:c>
    </x:row>
    <x:row r="28" ht="30" customHeight="1">
      <x:c r="B28" s="130" t="s">
        <x:v>519</x:v>
      </x:c>
      <x:c r="C28" s="134" t="n">
        <x:f>C22+C23-C25-C26-C27</x:f>
        <x:v>10368313.411764706</x:v>
      </x:c>
    </x:row>
    <x:row r="29" ht="30" customHeight="1">
      <x:c r="B29" s="130" t="s">
        <x:v>1345</x:v>
      </x:c>
      <x:c r="C29" s="135" t="n">
        <x:f>C21/'07_Presupuesto'!H152</x:f>
        <x:v>1.0000000000000002</x:v>
      </x:c>
    </x:row>
    <x:row r="31" ht="30" customHeight="1">
      <x:c r="B31" s="154" t="s">
        <x:v>1346</x:v>
      </x:c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</x:row>
    <x:row r="32" ht="30" customHeight="1"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</x:row>
    <x:row r="34" ht="42" customHeight="1">
      <x:c r="B34" s="120" t="s">
        <x:v>1347</x:v>
      </x:c>
      <x:c r="C34" s="120"/>
      <x:c r="D34" s="120"/>
      <x:c r="E34" s="120"/>
      <x:c r="F34" s="120"/>
      <x:c r="G34" s="120"/>
      <x:c r="H34" s="120"/>
      <x:c r="I34" s="120"/>
      <x:c r="J34" s="120"/>
      <x:c r="K34" s="120"/>
      <x:c r="L34" s="120"/>
      <x:c r="M34" s="120"/>
      <x:c r="N34" s="120"/>
    </x:row>
    <x:row r="35" ht="42" customHeight="1">
      <x:c r="B35" s="120" t="s">
        <x:v>1348</x:v>
      </x:c>
      <x:c r="C35" s="120" t="s">
        <x:v>1349</x:v>
      </x:c>
      <x:c r="D35" s="120" t="s">
        <x:v>1350</x:v>
      </x:c>
      <x:c r="E35" s="120" t="s">
        <x:v>1351</x:v>
      </x:c>
      <x:c r="F35" s="120" t="s">
        <x:v>1352</x:v>
      </x:c>
      <x:c r="G35" s="120" t="s">
        <x:v>675</x:v>
      </x:c>
      <x:c r="H35" s="120" t="s">
        <x:v>424</x:v>
      </x:c>
      <x:c r="I35" s="120" t="s">
        <x:v>515</x:v>
      </x:c>
      <x:c r="J35" s="120" t="s">
        <x:v>696</x:v>
      </x:c>
      <x:c r="K35" s="120" t="s">
        <x:v>1353</x:v>
      </x:c>
      <x:c r="L35" s="120" t="s">
        <x:v>1354</x:v>
      </x:c>
      <x:c r="M35" s="120" t="s">
        <x:v>1355</x:v>
      </x:c>
      <x:c r="N35" s="120" t="s">
        <x:v>1356</x:v>
      </x:c>
    </x:row>
    <x:row r="36" ht="30" customHeight="1">
      <x:c r="B36" s="130" t="n">
        <x:f>'09_Flujo_Caja'!A25</x:f>
        <x:v>1</x:v>
      </x:c>
      <x:c r="C36" s="136" t="n">
        <x:f>'09_Flujo_Caja'!B25</x:f>
        <x:v>46336</x:v>
      </x:c>
      <x:c r="D36" s="136" t="n">
        <x:f>'09_Flujo_Caja'!C25</x:f>
        <x:v>46349</x:v>
      </x:c>
      <x:c r="E36" s="136" t="n">
        <x:f>'09_Flujo_Caja'!D25</x:f>
        <x:v>46394</x:v>
      </x:c>
      <x:c r="F36" s="134" t="n">
        <x:f>'09_Flujo_Caja'!F25</x:f>
        <x:v>9449584.663865546</x:v>
      </x:c>
      <x:c r="G36" s="134" t="n">
        <x:f>'09_Flujo_Caja'!I25</x:f>
        <x:v>1795421.0861344538</x:v>
      </x:c>
      <x:c r="H36" s="134" t="n">
        <x:f>'09_Flujo_Caja'!J25</x:f>
        <x:v>11245005.75</x:v>
      </x:c>
      <x:c r="I36" s="134" t="n">
        <x:f>'09_Flujo_Caja'!G25</x:f>
        <x:v>472479.2331932773</x:v>
      </x:c>
      <x:c r="J36" s="134" t="n">
        <x:f>'09_Flujo_Caja'!K25</x:f>
        <x:v>0</x:v>
      </x:c>
      <x:c r="K36" s="134" t="n">
        <x:f>'09_Flujo_Caja'!H25+'09_Flujo_Caja'!I25</x:f>
        <x:v>10772526.516806724</x:v>
      </x:c>
      <x:c r="L36" s="134" t="n">
        <x:f>SUM(F$36:F36)</x:f>
        <x:v>9449584.663865546</x:v>
      </x:c>
      <x:c r="M36" s="135" t="n">
        <x:f>L36/'07_Presupuesto'!$H$152</x:f>
        <x:v>0.10389854250145805</x:v>
      </x:c>
      <x:c r="N36" s="130" t="str">
        <x:f>'09_Flujo_Caja'!L25</x:f>
        <x:v>Tope acumulado 90% antes del final</x:v>
      </x:c>
    </x:row>
    <x:row r="37" ht="30" customHeight="1">
      <x:c r="B37" s="130" t="n">
        <x:f>'09_Flujo_Caja'!A26</x:f>
        <x:v>2</x:v>
      </x:c>
      <x:c r="C37" s="136" t="n">
        <x:f>'09_Flujo_Caja'!B26</x:f>
        <x:v>46366</x:v>
      </x:c>
      <x:c r="D37" s="136" t="n">
        <x:f>'09_Flujo_Caja'!C26</x:f>
        <x:v>46378</x:v>
      </x:c>
      <x:c r="E37" s="136" t="n">
        <x:f>'09_Flujo_Caja'!D26</x:f>
        <x:v>46422</x:v>
      </x:c>
      <x:c r="F37" s="134" t="n">
        <x:f>'09_Flujo_Caja'!F26</x:f>
        <x:v>5404058.274078863</x:v>
      </x:c>
      <x:c r="G37" s="134" t="n">
        <x:f>'09_Flujo_Caja'!I26</x:f>
        <x:v>1026771.072074984</x:v>
      </x:c>
      <x:c r="H37" s="134" t="n">
        <x:f>'09_Flujo_Caja'!J26</x:f>
        <x:v>6430829.346153847</x:v>
      </x:c>
      <x:c r="I37" s="134" t="n">
        <x:f>'09_Flujo_Caja'!G26</x:f>
        <x:v>270202.91370394314</x:v>
      </x:c>
      <x:c r="J37" s="134" t="n">
        <x:f>'09_Flujo_Caja'!K26</x:f>
        <x:v>0</x:v>
      </x:c>
      <x:c r="K37" s="134" t="n">
        <x:f>'09_Flujo_Caja'!H26+'09_Flujo_Caja'!I26</x:f>
        <x:v>6160626.432449904</x:v>
      </x:c>
      <x:c r="L37" s="134" t="n">
        <x:f>SUM(F$36:F37)</x:f>
        <x:v>14853642.937944409</x:v>
      </x:c>
      <x:c r="M37" s="135" t="n">
        <x:f>L37/'07_Presupuesto'!$H$152</x:f>
        <x:v>0.16331636860092352</x:v>
      </x:c>
      <x:c r="N37" s="130" t="str">
        <x:f>'09_Flujo_Caja'!L26</x:f>
        <x:v>Tope acumulado 90% antes del final</x:v>
      </x:c>
    </x:row>
    <x:row r="38" ht="30" customHeight="1">
      <x:c r="B38" s="130" t="n">
        <x:f>'09_Flujo_Caja'!A27</x:f>
        <x:v>3</x:v>
      </x:c>
      <x:c r="C38" s="136" t="n">
        <x:f>'09_Flujo_Caja'!B27</x:f>
        <x:v>46397</x:v>
      </x:c>
      <x:c r="D38" s="136" t="n">
        <x:f>'09_Flujo_Caja'!C27</x:f>
        <x:v>46409</x:v>
      </x:c>
      <x:c r="E38" s="136" t="n">
        <x:f>'09_Flujo_Caja'!D27</x:f>
        <x:v>46451</x:v>
      </x:c>
      <x:c r="F38" s="134" t="n">
        <x:f>'09_Flujo_Caja'!F27</x:f>
        <x:v>30649605.39889032</x:v>
      </x:c>
      <x:c r="G38" s="134" t="n">
        <x:f>'09_Flujo_Caja'!I27</x:f>
        <x:v>5823425.025789161</x:v>
      </x:c>
      <x:c r="H38" s="134" t="n">
        <x:f>'09_Flujo_Caja'!J27</x:f>
        <x:v>36473030.42467948</x:v>
      </x:c>
      <x:c r="I38" s="134" t="n">
        <x:f>'09_Flujo_Caja'!G27</x:f>
        <x:v>1532480.269944516</x:v>
      </x:c>
      <x:c r="J38" s="134" t="n">
        <x:f>'09_Flujo_Caja'!K27</x:f>
        <x:v>0</x:v>
      </x:c>
      <x:c r="K38" s="134" t="n">
        <x:f>'09_Flujo_Caja'!H27+'09_Flujo_Caja'!I27</x:f>
        <x:v>34940550.15473497</x:v>
      </x:c>
      <x:c r="L38" s="134" t="n">
        <x:f>SUM(F$36:F38)</x:f>
        <x:v>45503248.33683473</x:v>
      </x:c>
      <x:c r="M38" s="135" t="n">
        <x:f>L38/'07_Presupuesto'!$H$152</x:f>
        <x:v>0.5003099447701073</x:v>
      </x:c>
      <x:c r="N38" s="130" t="str">
        <x:f>'09_Flujo_Caja'!L27</x:f>
        <x:v>Tope acumulado 90% antes del final</x:v>
      </x:c>
    </x:row>
    <x:row r="39" ht="30" customHeight="1">
      <x:c r="B39" s="130" t="n">
        <x:f>'09_Flujo_Caja'!A28</x:f>
        <x:v>4</x:v>
      </x:c>
      <x:c r="C39" s="136" t="n">
        <x:f>'09_Flujo_Caja'!B28</x:f>
        <x:v>46428</x:v>
      </x:c>
      <x:c r="D39" s="136" t="n">
        <x:f>'09_Flujo_Caja'!C28</x:f>
        <x:v>46440</x:v>
      </x:c>
      <x:c r="E39" s="136" t="n">
        <x:f>'09_Flujo_Caja'!D28</x:f>
        <x:v>46483</x:v>
      </x:c>
      <x:c r="F39" s="134" t="n">
        <x:f>'09_Flujo_Caja'!F28</x:f>
        <x:v>31378437.587535024</x:v>
      </x:c>
      <x:c r="G39" s="134" t="n">
        <x:f>'09_Flujo_Caja'!I28</x:f>
        <x:v>5961903.141631654</x:v>
      </x:c>
      <x:c r="H39" s="134" t="n">
        <x:f>'09_Flujo_Caja'!J28</x:f>
        <x:v>37340340.72916668</x:v>
      </x:c>
      <x:c r="I39" s="134" t="n">
        <x:f>'09_Flujo_Caja'!G28</x:f>
        <x:v>1568921.8793767514</x:v>
      </x:c>
      <x:c r="J39" s="134" t="n">
        <x:f>'09_Flujo_Caja'!K28</x:f>
        <x:v>0</x:v>
      </x:c>
      <x:c r="K39" s="134" t="n">
        <x:f>'09_Flujo_Caja'!H28+'09_Flujo_Caja'!I28</x:f>
        <x:v>35771418.849789925</x:v>
      </x:c>
      <x:c r="L39" s="134" t="n">
        <x:f>SUM(F$36:F39)</x:f>
        <x:v>76881685.92436975</x:v>
      </x:c>
      <x:c r="M39" s="135" t="n">
        <x:f>L39/'07_Presupuesto'!$H$152</x:f>
        <x:v>0.8453170585519966</x:v>
      </x:c>
      <x:c r="N39" s="130" t="str">
        <x:f>'09_Flujo_Caja'!L28</x:f>
        <x:v>Tope acumulado 90% antes del final</x:v>
      </x:c>
    </x:row>
    <x:row r="40" ht="30" customHeight="1">
      <x:c r="B40" s="130" t="n">
        <x:f>'09_Flujo_Caja'!A29</x:f>
        <x:v>5</x:v>
      </x:c>
      <x:c r="C40" s="136" t="n">
        <x:f>'09_Flujo_Caja'!B29</x:f>
        <x:v>46456</x:v>
      </x:c>
      <x:c r="D40" s="136" t="n">
        <x:f>'09_Flujo_Caja'!C29</x:f>
        <x:v>46468</x:v>
      </x:c>
      <x:c r="E40" s="136" t="n">
        <x:f>'09_Flujo_Caja'!D29</x:f>
        <x:v>46511</x:v>
      </x:c>
      <x:c r="F40" s="134" t="n">
        <x:f>'09_Flujo_Caja'!F29</x:f>
        <x:v>4973419.957983136</x:v>
      </x:c>
      <x:c r="G40" s="134" t="n">
        <x:f>'09_Flujo_Caja'!I29</x:f>
        <x:v>944949.7920167958</x:v>
      </x:c>
      <x:c r="H40" s="134" t="n">
        <x:f>'09_Flujo_Caja'!J29</x:f>
        <x:v>5918369.749999932</x:v>
      </x:c>
      <x:c r="I40" s="134" t="n">
        <x:f>'09_Flujo_Caja'!G29</x:f>
        <x:v>248670.99789915682</x:v>
      </x:c>
      <x:c r="J40" s="134" t="n">
        <x:f>'09_Flujo_Caja'!K29</x:f>
        <x:v>0</x:v>
      </x:c>
      <x:c r="K40" s="134" t="n">
        <x:f>'09_Flujo_Caja'!H29+'09_Flujo_Caja'!I29</x:f>
        <x:v>5669698.752100775</x:v>
      </x:c>
      <x:c r="L40" s="134" t="n">
        <x:f>SUM(F$36:F40)</x:f>
        <x:v>81855105.88235289</x:v>
      </x:c>
      <x:c r="M40" s="135" t="n">
        <x:f>L40/'07_Presupuesto'!$H$152</x:f>
        <x:v>0.8999999999999999</x:v>
      </x:c>
      <x:c r="N40" s="130" t="str">
        <x:f>'09_Flujo_Caja'!L29</x:f>
        <x:v>Tope acumulado 90% antes del final</x:v>
      </x:c>
    </x:row>
    <x:row r="41" ht="30" customHeight="1">
      <x:c r="B41" s="130" t="n">
        <x:f>'09_Flujo_Caja'!A30</x:f>
        <x:v>6</x:v>
      </x:c>
      <x:c r="C41" s="136" t="n">
        <x:f>'09_Flujo_Caja'!B30</x:f>
        <x:v>46477</x:v>
      </x:c>
      <x:c r="D41" s="136" t="n">
        <x:f>'09_Flujo_Caja'!C30</x:f>
        <x:v>46484</x:v>
      </x:c>
      <x:c r="E41" s="136" t="n">
        <x:f>'09_Flujo_Caja'!D30</x:f>
        <x:v>46526</x:v>
      </x:c>
      <x:c r="F41" s="134" t="n">
        <x:f>'09_Flujo_Caja'!F30</x:f>
        <x:v>9095011.764705881</x:v>
      </x:c>
      <x:c r="G41" s="134" t="n">
        <x:f>'09_Flujo_Caja'!I30</x:f>
        <x:v>1728052.2352941176</x:v>
      </x:c>
      <x:c r="H41" s="134" t="n">
        <x:f>'09_Flujo_Caja'!J30</x:f>
        <x:v>10823064</x:v>
      </x:c>
      <x:c r="I41" s="134" t="n">
        <x:f>'09_Flujo_Caja'!G30</x:f>
        <x:v>454750.5882352941</x:v>
      </x:c>
      <x:c r="J41" s="134" t="n">
        <x:f>'09_Flujo_Caja'!K30</x:f>
        <x:v>0</x:v>
      </x:c>
      <x:c r="K41" s="134" t="n">
        <x:f>'09_Flujo_Caja'!H30+'09_Flujo_Caja'!I30</x:f>
        <x:v>10368313.411764704</x:v>
      </x:c>
      <x:c r="L41" s="134" t="n">
        <x:f>SUM(F$36:F41)</x:f>
        <x:v>90950117.64705877</x:v>
      </x:c>
      <x:c r="M41" s="135" t="n">
        <x:f>L41/'07_Presupuesto'!$H$152</x:f>
        <x:v>1</x:v>
      </x:c>
      <x:c r="N41" s="130" t="str">
        <x:f>'09_Flujo_Caja'!L30</x:f>
        <x:v>Pago sujeto a decreto de recepción provisoria</x:v>
      </x:c>
    </x:row>
    <x:row r="44" ht="30" customHeight="1">
      <x:c r="B44" s="154" t="s">
        <x:v>1357</x:v>
      </x:c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</x:row>
    <x:row r="45" ht="30" customHeight="1"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</x:row>
    <x:row r="47" ht="30" customHeight="1">
      <x:c r="B47" s="154" t="s">
        <x:v>1358</x:v>
      </x:c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</x:row>
    <x:row r="48" ht="30" customHeight="1"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</x:row>
    <x:row r="50">
      <x:c r="B50" t="s">
        <x:v>1359</x:v>
      </x:c>
      <x:c r="F50" t="s">
        <x:v>1360</x:v>
      </x:c>
      <x:c r="K50" t="s">
        <x:v>1361</x:v>
      </x:c>
    </x:row>
  </x:sheetData>
  <x:mergeCells>
    <x:mergeCell ref="B47:N48"/>
    <x:mergeCell ref="C10:N10"/>
    <x:mergeCell ref="C11:N11"/>
    <x:mergeCell ref="C12:N12"/>
    <x:mergeCell ref="B31:N32"/>
    <x:mergeCell ref="B44:N45"/>
    <x:mergeCell ref="B2:N2"/>
    <x:mergeCell ref="C6:N6"/>
    <x:mergeCell ref="C7:N7"/>
    <x:mergeCell ref="C8:N8"/>
    <x:mergeCell ref="C9:N9"/>
  </x:mergeCells>
  <x:dataValidations count="1">
    <x:dataValidation type="list" sqref="C4">
      <x:formula1>"1,2,3,4,5,6"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8" customWidth="1"/>
    <x:col min="2" max="2" width="53" customWidth="1"/>
    <x:col min="3" max="3" width="43" customWidth="1"/>
    <x:col min="4" max="4" width="65" customWidth="1"/>
  </x:cols>
  <x:sheetData>
    <x:row r="2" ht="42" customHeight="1">
      <x:c r="A2" s="179" t="s">
        <x:v>1362</x:v>
      </x:c>
      <x:c r="B2" s="179"/>
      <x:c r="C2" s="179"/>
      <x:c r="D2" s="179"/>
    </x:row>
    <x:row r="4" ht="42" customHeight="1">
      <x:c r="A4" s="120" t="s">
        <x:v>1363</x:v>
      </x:c>
      <x:c r="B4" s="120" t="s">
        <x:v>1364</x:v>
      </x:c>
      <x:c r="C4" s="120" t="s">
        <x:v>1365</x:v>
      </x:c>
      <x:c r="D4" s="120" t="s">
        <x:v>1366</x:v>
      </x:c>
    </x:row>
    <x:row r="5" ht="52.04999923706055" customHeight="1">
      <x:c r="A5" s="130" t="s">
        <x:v>778</x:v>
      </x:c>
      <x:c r="B5" s="130" t="s">
        <x:v>780</x:v>
      </x:c>
      <x:c r="C5" s="130" t="s">
        <x:v>1367</x:v>
      </x:c>
      <x:c r="D5" s="130" t="s">
        <x:v>1368</x:v>
      </x:c>
    </x:row>
    <x:row r="6" ht="52.04999923706055" customHeight="1">
      <x:c r="A6" s="130" t="s">
        <x:v>782</x:v>
      </x:c>
      <x:c r="B6" s="130" t="s">
        <x:v>1369</x:v>
      </x:c>
      <x:c r="C6" s="130" t="s">
        <x:v>1370</x:v>
      </x:c>
      <x:c r="D6" s="130" t="s">
        <x:v>1371</x:v>
      </x:c>
    </x:row>
    <x:row r="7" ht="52.04999923706055" customHeight="1">
      <x:c r="A7" s="130" t="s">
        <x:v>787</x:v>
      </x:c>
      <x:c r="B7" s="130" t="s">
        <x:v>1372</x:v>
      </x:c>
      <x:c r="C7" s="130" t="str">
        <x:v>04A_CPM_Mallas y 04_CPM_Proyecto_Completo</x:v>
      </x:c>
      <x:c r="D7" s="130" t="str">
        <x:v>CPM sectorial D-K, 26 partidas trazadas a 8 paquetes. La rúbrica pide todas las partidas; los tiempos individuales no están en Paso 2.</x:v>
      </x:c>
    </x:row>
    <x:row r="8" ht="52.04999923706055" customHeight="1">
      <x:c r="A8" s="130" t="s">
        <x:v>791</x:v>
      </x:c>
      <x:c r="B8" s="130" t="s">
        <x:v>1373</x:v>
      </x:c>
      <x:c r="C8" s="130" t="str">
        <x:v>06A_PERT_Mallas y 06_PERT_Proyecto</x:v>
      </x:c>
      <x:c r="D8" s="130" t="str">
        <x:v>PERT sectorial Q-V, 38 partidas trazadas a 6 paquetes. Subpartidas sin tres tiempos individuales: programación agrupada, no nodos individuales.</x:v>
      </x:c>
    </x:row>
    <x:row r="9" ht="52.04999923706055" customHeight="1">
      <x:c r="A9" s="130" t="s">
        <x:v>795</x:v>
      </x:c>
      <x:c r="B9" s="130" t="s">
        <x:v>1374</x:v>
      </x:c>
      <x:c r="C9" s="130" t="s">
        <x:v>1375</x:v>
      </x:c>
      <x:c r="D9" s="130" t="s">
        <x:v>1376</x:v>
      </x:c>
    </x:row>
    <x:row r="10" ht="52.04999923706055" customHeight="1">
      <x:c r="A10" s="130" t="s">
        <x:v>799</x:v>
      </x:c>
      <x:c r="B10" s="130" t="s">
        <x:v>1377</x:v>
      </x:c>
      <x:c r="C10" s="130" t="s">
        <x:v>1378</x:v>
      </x:c>
      <x:c r="D10" s="130" t="s">
        <x:v>1379</x:v>
      </x:c>
    </x:row>
    <x:row r="11" ht="52.04999923706055" customHeight="1">
      <x:c r="A11" s="130" t="s">
        <x:v>803</x:v>
      </x:c>
      <x:c r="B11" s="130" t="s">
        <x:v>1380</x:v>
      </x:c>
      <x:c r="C11" s="130" t="s">
        <x:v>1381</x:v>
      </x:c>
      <x:c r="D11" s="130" t="s">
        <x:v>1382</x:v>
      </x:c>
    </x:row>
    <x:row r="12" ht="52.04999923706055" customHeight="1">
      <x:c r="A12" s="130" t="s">
        <x:v>808</x:v>
      </x:c>
      <x:c r="B12" s="130" t="s">
        <x:v>1383</x:v>
      </x:c>
      <x:c r="C12" s="130" t="s">
        <x:v>1384</x:v>
      </x:c>
      <x:c r="D12" s="130" t="s">
        <x:v>1385</x:v>
      </x:c>
    </x:row>
    <x:row r="13" ht="52.04999923706055" customHeight="1">
      <x:c r="A13" s="130" t="s">
        <x:v>809</x:v>
      </x:c>
      <x:c r="B13" s="130" t="s">
        <x:v>1386</x:v>
      </x:c>
      <x:c r="C13" s="130" t="s">
        <x:v>1387</x:v>
      </x:c>
      <x:c r="D13" s="130" t="s">
        <x:v>1388</x:v>
      </x:c>
    </x:row>
    <x:row r="14" ht="52.04999923706055" customHeight="1">
      <x:c r="A14" s="130" t="s">
        <x:v>813</x:v>
      </x:c>
      <x:c r="B14" s="130" t="s">
        <x:v>1389</x:v>
      </x:c>
      <x:c r="C14" s="130" t="s">
        <x:v>1390</x:v>
      </x:c>
      <x:c r="D14" s="130" t="s">
        <x:v>1391</x:v>
      </x:c>
    </x:row>
    <x:row r="15" ht="52.04999923706055" customHeight="1">
      <x:c r="A15" s="130" t="s">
        <x:v>816</x:v>
      </x:c>
      <x:c r="B15" s="130" t="s">
        <x:v>1392</x:v>
      </x:c>
      <x:c r="C15" s="130" t="s">
        <x:v>1393</x:v>
      </x:c>
      <x:c r="D15" s="130" t="s">
        <x:v>1394</x:v>
      </x:c>
    </x:row>
    <x:row r="16" ht="52.04999923706055" customHeight="1">
      <x:c r="A16" s="130" t="s">
        <x:v>820</x:v>
      </x:c>
      <x:c r="B16" s="130" t="s">
        <x:v>1395</x:v>
      </x:c>
      <x:c r="C16" s="130" t="s">
        <x:v>1396</x:v>
      </x:c>
      <x:c r="D16" s="130" t="s">
        <x:v>1397</x:v>
      </x:c>
    </x:row>
    <x:row r="17" ht="52.04999923706055" customHeight="1">
      <x:c r="A17" s="130" t="s">
        <x:v>823</x:v>
      </x:c>
      <x:c r="B17" s="130" t="s">
        <x:v>1398</x:v>
      </x:c>
      <x:c r="C17" s="130" t="s">
        <x:v>1399</x:v>
      </x:c>
      <x:c r="D17" s="130" t="s">
        <x:v>1400</x:v>
      </x:c>
    </x:row>
    <x:row r="18" ht="52.04999923706055" customHeight="1">
      <x:c r="A18" s="130" t="s">
        <x:v>1401</x:v>
      </x:c>
      <x:c r="B18" s="130" t="s">
        <x:v>1402</x:v>
      </x:c>
      <x:c r="C18" s="130" t="s">
        <x:v>1403</x:v>
      </x:c>
      <x:c r="D18" s="130" t="s">
        <x:v>1404</x:v>
      </x:c>
    </x:row>
    <x:row r="19" ht="52.04999923706055" customHeight="1">
      <x:c r="A19" s="130" t="s">
        <x:v>1405</x:v>
      </x:c>
      <x:c r="B19" s="130" t="s">
        <x:v>1406</x:v>
      </x:c>
      <x:c r="C19" s="130" t="s">
        <x:v>1407</x:v>
      </x:c>
      <x:c r="D19" s="130" t="s">
        <x:v>1408</x:v>
      </x:c>
    </x:row>
    <x:row r="20" ht="52.04999923706055" customHeight="1">
      <x:c r="A20" s="130" t="s">
        <x:v>1409</x:v>
      </x:c>
      <x:c r="B20" s="130" t="s">
        <x:v>1410</x:v>
      </x:c>
      <x:c r="C20" s="130" t="s">
        <x:v>1411</x:v>
      </x:c>
      <x:c r="D20" s="130" t="s">
        <x:v>1412</x:v>
      </x:c>
    </x:row>
    <x:row r="23" ht="30" customHeight="1">
      <x:c r="A23" s="154" t="s">
        <x:v>1413</x:v>
      </x:c>
      <x:c r="B23" s="154"/>
      <x:c r="C23" s="154"/>
      <x:c r="D23" s="154"/>
    </x:row>
    <x:row r="24" ht="30" customHeight="1">
      <x:c r="A24" s="154"/>
      <x:c r="B24" s="154"/>
      <x:c r="C24" s="154"/>
      <x:c r="D24" s="154"/>
    </x:row>
  </x:sheetData>
  <x:mergeCells>
    <x:mergeCell ref="A2:D2"/>
    <x:mergeCell ref="A23:D24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43" hidden="0" customWidth="1"/>
    <x:col min="4" max="4" width="19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2" ht="32" customHeight="1">
      <x:c r="A2" s="182" t="str">
        <x:v>CPM DE OBRA GRUESA - ES3 IND. 3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</x:row>
    <x:row r="3" ht="24" customHeight="1">
      <x:c r="A3" s="185" t="str">
        <x:v>Rúbrica: CPM de todas las partidas de obra gruesa. 8 paquetes de programación vinculan 26 partidas presupuestarias; desglose íntegro desde la fila 103.</x:v>
      </x:c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</x:row>
    <x:row r="4" ht="24" customHeight="1">
      <x:c r="A4" s="185"/>
      <x:c r="B4" s="185"/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</x:row>
    <x:row r="5" ht="24" customHeight="1">
      <x:c r="A5" s="185" t="str">
        <x:v>Red sectorial autónoma: día 0 local, 70.00 días. Entradas externas D depende de B se conservan en la red total, no en esta subred. No sumar su duración al plazo total.</x:v>
      </x:c>
      <x:c r="B5" s="185"/>
      <x:c r="C5" s="185"/>
      <x:c r="D5" s="185"/>
      <x:c r="E5" s="185"/>
      <x:c r="F5" s="185"/>
      <x:c r="G5" s="185"/>
      <x:c r="H5" s="185"/>
      <x:c r="I5" s="185"/>
      <x:c r="J5" s="185"/>
      <x:c r="K5" s="185"/>
      <x:c r="L5" s="185"/>
    </x:row>
    <x:row r="6" ht="24" customHeight="1">
      <x:c r="A6" s="185"/>
      <x:c r="B6" s="185"/>
      <x:c r="C6" s="185"/>
      <x:c r="D6" s="185"/>
      <x:c r="E6" s="185"/>
      <x:c r="F6" s="185"/>
      <x:c r="G6" s="185"/>
      <x:c r="H6" s="185"/>
      <x:c r="I6" s="185"/>
      <x:c r="J6" s="185"/>
      <x:c r="K6" s="185"/>
      <x:c r="L6" s="185"/>
    </x:row>
    <x:row r="7" ht="24" customHeight="1">
      <x:c r="A7" s="185" t="str">
        <x:v>Lectura: arriba IT (inicio temprano) / FT (término temprano); abajo ITa (inicio tardío) / FTa (término tardío). Rojo: ruta crítica. Azul: actividades con holgura.</x:v>
      </x:c>
      <x:c r="B7" s="185"/>
      <x:c r="C7" s="185"/>
      <x:c r="D7" s="185"/>
      <x:c r="E7" s="185"/>
      <x:c r="F7" s="185"/>
      <x:c r="G7" s="185"/>
      <x:c r="H7" s="185"/>
      <x:c r="I7" s="185"/>
      <x:c r="J7" s="185"/>
      <x:c r="K7" s="185"/>
      <x:c r="L7" s="185"/>
    </x:row>
    <x:row r="8" ht="24" customHeight="1">
      <x:c r="A8" s="185"/>
      <x:c r="B8" s="185"/>
      <x:c r="C8" s="185"/>
      <x:c r="D8" s="185"/>
      <x:c r="E8" s="185"/>
      <x:c r="F8" s="185"/>
      <x:c r="G8" s="185"/>
      <x:c r="H8" s="185"/>
      <x:c r="I8" s="185"/>
      <x:c r="J8" s="185"/>
      <x:c r="K8" s="185"/>
      <x:c r="L8" s="185"/>
    </x:row>
    <x:row r="10" ht="24" customHeight="1"/>
    <x:row r="11" ht="24" customHeight="1"/>
    <x:row r="12" ht="24" customHeight="1"/>
    <x:row r="13" ht="24" customHeight="1"/>
    <x:row r="14" ht="24" customHeight="1"/>
    <x:row r="15" ht="24" customHeight="1"/>
    <x:row r="16" ht="24" customHeight="1"/>
    <x:row r="17" ht="24" customHeight="1"/>
    <x:row r="18" ht="24" customHeight="1"/>
    <x:row r="19" ht="24" customHeight="1"/>
    <x:row r="20" ht="24" customHeight="1"/>
    <x:row r="21" ht="24" customHeight="1"/>
    <x:row r="22" ht="24" customHeight="1"/>
    <x:row r="23" ht="24" customHeight="1"/>
    <x:row r="24" ht="24" customHeight="1"/>
    <x:row r="25" ht="24" customHeight="1"/>
    <x:row r="26" ht="24" customHeight="1"/>
    <x:row r="27" ht="24" customHeight="1"/>
    <x:row r="28" ht="24" customHeight="1"/>
    <x:row r="29" ht="24" customHeight="1"/>
    <x:row r="30" ht="24" customHeight="1"/>
    <x:row r="31" ht="24" customHeight="1"/>
    <x:row r="32" ht="24" customHeight="1"/>
    <x:row r="33" ht="24" customHeight="1"/>
    <x:row r="34" ht="24" customHeight="1"/>
    <x:row r="35" ht="24" customHeight="1"/>
    <x:row r="36" ht="24" customHeight="1"/>
    <x:row r="37" ht="24" customHeight="1"/>
    <x:row r="38" ht="24" customHeight="1"/>
    <x:row r="39" ht="24" customHeight="1"/>
    <x:row r="40" ht="32" customHeight="1">
      <x:c r="A40" s="182" t="str">
        <x:v>TABLA SECTORIAL - RUTA CRÍTICA D → E → F → G → I → J</x:v>
      </x:c>
      <x:c r="B40" s="182"/>
      <x:c r="C40" s="182"/>
      <x:c r="D40" s="182"/>
      <x:c r="E40" s="182"/>
      <x:c r="F40" s="182"/>
      <x:c r="G40" s="182"/>
      <x:c r="H40" s="182"/>
      <x:c r="I40" s="182"/>
      <x:c r="J40" s="182"/>
      <x:c r="K40" s="182"/>
      <x:c r="L40" s="182"/>
    </x:row>
    <x:row r="41" ht="44" customHeight="1">
      <x:c r="A41" s="188" t="str">
        <x:v>Nodo</x:v>
      </x:c>
      <x:c r="B41" s="188" t="str">
        <x:v>EDT</x:v>
      </x:c>
      <x:c r="C41" s="188" t="str">
        <x:v>Partida / paquete</x:v>
      </x:c>
      <x:c r="D41" s="188" t="str">
        <x:v>Predecesoras locales</x:v>
      </x:c>
      <x:c r="E41" s="188" t="str">
        <x:v>Duración (d)</x:v>
      </x:c>
      <x:c r="F41" s="188" t="str">
        <x:v>IT</x:v>
      </x:c>
      <x:c r="G41" s="188" t="str">
        <x:v>FT</x:v>
      </x:c>
      <x:c r="H41" s="188" t="str">
        <x:v>ITa</x:v>
      </x:c>
      <x:c r="I41" s="188" t="str">
        <x:v>FTa</x:v>
      </x:c>
      <x:c r="J41" s="188" t="str">
        <x:v>HT</x:v>
      </x:c>
      <x:c r="K41" s="188" t="str">
        <x:v>HL</x:v>
      </x:c>
      <x:c r="L41" s="188" t="str">
        <x:v>Crítica</x:v>
      </x:c>
    </x:row>
    <x:row r="42" ht="42" customHeight="1">
      <x:c r="A42" s="185" t="str">
        <x:f>'04_CPM_Proyecto_Completo'!A9</x:f>
        <x:v>D</x:v>
      </x:c>
      <x:c r="B42" s="185" t="str">
        <x:f>'04_CPM_Proyecto_Completo'!B9</x:f>
        <x:v>2.1</x:v>
      </x:c>
      <x:c r="C42" s="185" t="str">
        <x:f>'04_CPM_Proyecto_Completo'!D9</x:f>
        <x:v>Excavación y retiro de material</x:v>
      </x:c>
      <x:c r="D42" s="185" t="str">
        <x:v>—</x:v>
      </x:c>
      <x:c r="E42" s="190" t="n">
        <x:f>'04_CPM_Proyecto_Completo'!E9</x:f>
        <x:v>11</x:v>
      </x:c>
      <x:c r="F42" s="190" t="n">
        <x:f>0</x:f>
        <x:v>0</x:v>
      </x:c>
      <x:c r="G42" s="190" t="n">
        <x:f>F42+E42</x:f>
        <x:v>11</x:v>
      </x:c>
      <x:c r="H42" s="190" t="n">
        <x:f>I42-E42</x:f>
        <x:v>0</x:v>
      </x:c>
      <x:c r="I42" s="190" t="n">
        <x:f>MIN(H43)</x:f>
        <x:v>11</x:v>
      </x:c>
      <x:c r="J42" s="190" t="n">
        <x:f>H42-F42</x:f>
        <x:v>0</x:v>
      </x:c>
      <x:c r="K42" s="190" t="n">
        <x:f>MIN(F43)-G42</x:f>
        <x:v>0</x:v>
      </x:c>
      <x:c r="L42" s="189" t="str">
        <x:f>IF(ABS(J42)&lt;0.0001,"SÍ","NO")</x:f>
        <x:v>SÍ</x:v>
      </x:c>
    </x:row>
    <x:row r="43" ht="42" customHeight="1">
      <x:c r="A43" s="185" t="str">
        <x:f>'04_CPM_Proyecto_Completo'!A10</x:f>
        <x:v>E</x:v>
      </x:c>
      <x:c r="B43" s="185" t="str">
        <x:f>'04_CPM_Proyecto_Completo'!B10</x:f>
        <x:v>2.2</x:v>
      </x:c>
      <x:c r="C43" s="185" t="str">
        <x:f>'04_CPM_Proyecto_Completo'!D10</x:f>
        <x:v>Relleno, humectación y compactación</x:v>
      </x:c>
      <x:c r="D43" s="185" t="str">
        <x:v>D</x:v>
      </x:c>
      <x:c r="E43" s="190" t="n">
        <x:f>'04_CPM_Proyecto_Completo'!E10</x:f>
        <x:v>9</x:v>
      </x:c>
      <x:c r="F43" s="190" t="n">
        <x:f>MAX(G42)</x:f>
        <x:v>11</x:v>
      </x:c>
      <x:c r="G43" s="190" t="n">
        <x:f>F43+E43</x:f>
        <x:v>20</x:v>
      </x:c>
      <x:c r="H43" s="190" t="n">
        <x:f>I43-E43</x:f>
        <x:v>11</x:v>
      </x:c>
      <x:c r="I43" s="190" t="n">
        <x:f>MIN(H44)</x:f>
        <x:v>20</x:v>
      </x:c>
      <x:c r="J43" s="190" t="n">
        <x:f>H43-F43</x:f>
        <x:v>0</x:v>
      </x:c>
      <x:c r="K43" s="190" t="n">
        <x:f>MIN(F44)-G43</x:f>
        <x:v>0</x:v>
      </x:c>
      <x:c r="L43" s="189" t="str">
        <x:f>IF(ABS(J43)&lt;0.0001,"SÍ","NO")</x:f>
        <x:v>SÍ</x:v>
      </x:c>
    </x:row>
    <x:row r="44" ht="42" customHeight="1">
      <x:c r="A44" s="185" t="str">
        <x:f>'04_CPM_Proyecto_Completo'!A11</x:f>
        <x:v>F</x:v>
      </x:c>
      <x:c r="B44" s="185" t="str">
        <x:f>'04_CPM_Proyecto_Completo'!B11</x:f>
        <x:v>2.3</x:v>
      </x:c>
      <x:c r="C44" s="185" t="str">
        <x:f>'04_CPM_Proyecto_Completo'!D11</x:f>
        <x:v>Emplantillado de hormigón</x:v>
      </x:c>
      <x:c r="D44" s="185" t="str">
        <x:v>E</x:v>
      </x:c>
      <x:c r="E44" s="190" t="n">
        <x:f>'04_CPM_Proyecto_Completo'!E11</x:f>
        <x:v>5</x:v>
      </x:c>
      <x:c r="F44" s="190" t="n">
        <x:f>MAX(G43)</x:f>
        <x:v>20</x:v>
      </x:c>
      <x:c r="G44" s="190" t="n">
        <x:f>F44+E44</x:f>
        <x:v>25</x:v>
      </x:c>
      <x:c r="H44" s="190" t="n">
        <x:f>I44-E44</x:f>
        <x:v>20</x:v>
      </x:c>
      <x:c r="I44" s="190" t="n">
        <x:f>MIN(H45)</x:f>
        <x:v>25</x:v>
      </x:c>
      <x:c r="J44" s="190" t="n">
        <x:f>H44-F44</x:f>
        <x:v>0</x:v>
      </x:c>
      <x:c r="K44" s="190" t="n">
        <x:f>MIN(F45)-G44</x:f>
        <x:v>0</x:v>
      </x:c>
      <x:c r="L44" s="189" t="str">
        <x:f>IF(ABS(J44)&lt;0.0001,"SÍ","NO")</x:f>
        <x:v>SÍ</x:v>
      </x:c>
    </x:row>
    <x:row r="45" ht="42" customHeight="1">
      <x:c r="A45" s="185" t="str">
        <x:f>'04_CPM_Proyecto_Completo'!A12</x:f>
        <x:v>G</x:v>
      </x:c>
      <x:c r="B45" s="185" t="str">
        <x:f>'04_CPM_Proyecto_Completo'!B12</x:f>
        <x:v>2.4</x:v>
      </x:c>
      <x:c r="C45" s="185" t="str">
        <x:f>'04_CPM_Proyecto_Completo'!D12</x:f>
        <x:v>Fundaciones de hormigón armado</x:v>
      </x:c>
      <x:c r="D45" s="185" t="str">
        <x:v>F</x:v>
      </x:c>
      <x:c r="E45" s="190" t="n">
        <x:f>'04_CPM_Proyecto_Completo'!E12</x:f>
        <x:v>13</x:v>
      </x:c>
      <x:c r="F45" s="190" t="n">
        <x:f>MAX(G44)</x:f>
        <x:v>25</x:v>
      </x:c>
      <x:c r="G45" s="190" t="n">
        <x:f>F45+E45</x:f>
        <x:v>38</x:v>
      </x:c>
      <x:c r="H45" s="190" t="n">
        <x:f>I45-E45</x:f>
        <x:v>25</x:v>
      </x:c>
      <x:c r="I45" s="190" t="n">
        <x:f>MIN(H46,H47,H49)</x:f>
        <x:v>38</x:v>
      </x:c>
      <x:c r="J45" s="190" t="n">
        <x:f>H45-F45</x:f>
        <x:v>0</x:v>
      </x:c>
      <x:c r="K45" s="190" t="n">
        <x:f>MIN(F46,F47,F49)-G45</x:f>
        <x:v>0</x:v>
      </x:c>
      <x:c r="L45" s="189" t="str">
        <x:f>IF(ABS(J45)&lt;0.0001,"SÍ","NO")</x:f>
        <x:v>SÍ</x:v>
      </x:c>
    </x:row>
    <x:row r="46" ht="42" customHeight="1">
      <x:c r="A46" s="185" t="str">
        <x:f>'04_CPM_Proyecto_Completo'!A13</x:f>
        <x:v>H</x:v>
      </x:c>
      <x:c r="B46" s="185" t="str">
        <x:f>'04_CPM_Proyecto_Completo'!B13</x:f>
        <x:v>2.5</x:v>
      </x:c>
      <x:c r="C46" s="185" t="str">
        <x:f>'04_CPM_Proyecto_Completo'!D13</x:f>
        <x:v>Radier y losas de hormigón</x:v>
      </x:c>
      <x:c r="D46" s="185" t="str">
        <x:v>G</x:v>
      </x:c>
      <x:c r="E46" s="190" t="n">
        <x:f>'04_CPM_Proyecto_Completo'!E13</x:f>
        <x:v>12</x:v>
      </x:c>
      <x:c r="F46" s="190" t="n">
        <x:f>MAX(G45)</x:f>
        <x:v>38</x:v>
      </x:c>
      <x:c r="G46" s="190" t="n">
        <x:f>F46+E46</x:f>
        <x:v>50</x:v>
      </x:c>
      <x:c r="H46" s="190" t="n">
        <x:f>I46-E46</x:f>
        <x:v>58</x:v>
      </x:c>
      <x:c r="I46" s="190" t="n">
        <x:f>MAX(G42:G49)</x:f>
        <x:v>70</x:v>
      </x:c>
      <x:c r="J46" s="190" t="n">
        <x:f>H46-F46</x:f>
        <x:v>20</x:v>
      </x:c>
      <x:c r="K46" s="190" t="n">
        <x:f>MAX(G42:G49)-G46</x:f>
        <x:v>20</x:v>
      </x:c>
      <x:c r="L46" s="189" t="str">
        <x:f>IF(ABS(J46)&lt;0.0001,"SÍ","NO")</x:f>
        <x:v>NO</x:v>
      </x:c>
    </x:row>
    <x:row r="47" ht="42" customHeight="1">
      <x:c r="A47" s="185" t="str">
        <x:f>'04_CPM_Proyecto_Completo'!A14</x:f>
        <x:v>I</x:v>
      </x:c>
      <x:c r="B47" s="185" t="str">
        <x:f>'04_CPM_Proyecto_Completo'!B14</x:f>
        <x:v>2.6</x:v>
      </x:c>
      <x:c r="C47" s="185" t="str">
        <x:f>'04_CPM_Proyecto_Completo'!D14</x:f>
        <x:v>Estructura metálica y viga reticulada</x:v>
      </x:c>
      <x:c r="D47" s="185" t="str">
        <x:v>G</x:v>
      </x:c>
      <x:c r="E47" s="190" t="n">
        <x:f>'04_CPM_Proyecto_Completo'!E14</x:f>
        <x:v>20</x:v>
      </x:c>
      <x:c r="F47" s="190" t="n">
        <x:f>MAX(G45)</x:f>
        <x:v>38</x:v>
      </x:c>
      <x:c r="G47" s="190" t="n">
        <x:f>F47+E47</x:f>
        <x:v>58</x:v>
      </x:c>
      <x:c r="H47" s="190" t="n">
        <x:f>I47-E47</x:f>
        <x:v>38</x:v>
      </x:c>
      <x:c r="I47" s="190" t="n">
        <x:f>MIN(H48)</x:f>
        <x:v>58</x:v>
      </x:c>
      <x:c r="J47" s="190" t="n">
        <x:f>H47-F47</x:f>
        <x:v>0</x:v>
      </x:c>
      <x:c r="K47" s="190" t="n">
        <x:f>MIN(F48)-G47</x:f>
        <x:v>0</x:v>
      </x:c>
      <x:c r="L47" s="189" t="str">
        <x:f>IF(ABS(J47)&lt;0.0001,"SÍ","NO")</x:f>
        <x:v>SÍ</x:v>
      </x:c>
    </x:row>
    <x:row r="48" ht="42" customHeight="1">
      <x:c r="A48" s="185" t="str">
        <x:f>'04_CPM_Proyecto_Completo'!A15</x:f>
        <x:v>J</x:v>
      </x:c>
      <x:c r="B48" s="185" t="str">
        <x:f>'04_CPM_Proyecto_Completo'!B15</x:f>
        <x:v>2.7</x:v>
      </x:c>
      <x:c r="C48" s="185" t="str">
        <x:f>'04_CPM_Proyecto_Completo'!D15</x:f>
        <x:v>Cubierta y hojalatería</x:v>
      </x:c>
      <x:c r="D48" s="185" t="str">
        <x:v>I</x:v>
      </x:c>
      <x:c r="E48" s="190" t="n">
        <x:f>'04_CPM_Proyecto_Completo'!E15</x:f>
        <x:v>12</x:v>
      </x:c>
      <x:c r="F48" s="190" t="n">
        <x:f>MAX(G47)</x:f>
        <x:v>58</x:v>
      </x:c>
      <x:c r="G48" s="190" t="n">
        <x:f>F48+E48</x:f>
        <x:v>70</x:v>
      </x:c>
      <x:c r="H48" s="190" t="n">
        <x:f>I48-E48</x:f>
        <x:v>58</x:v>
      </x:c>
      <x:c r="I48" s="190" t="n">
        <x:f>MAX(G42:G49)</x:f>
        <x:v>70</x:v>
      </x:c>
      <x:c r="J48" s="190" t="n">
        <x:f>H48-F48</x:f>
        <x:v>0</x:v>
      </x:c>
      <x:c r="K48" s="190" t="n">
        <x:f>MAX(G42:G49)-G48</x:f>
        <x:v>0</x:v>
      </x:c>
      <x:c r="L48" s="189" t="str">
        <x:f>IF(ABS(J48)&lt;0.0001,"SÍ","NO")</x:f>
        <x:v>SÍ</x:v>
      </x:c>
    </x:row>
    <x:row r="49" ht="42" customHeight="1">
      <x:c r="A49" s="185" t="str">
        <x:f>'04_CPM_Proyecto_Completo'!A16</x:f>
        <x:v>K</x:v>
      </x:c>
      <x:c r="B49" s="185" t="str">
        <x:f>'04_CPM_Proyecto_Completo'!B16</x:f>
        <x:v>2.8</x:v>
      </x:c>
      <x:c r="C49" s="185" t="str">
        <x:f>'04_CPM_Proyecto_Completo'!D16</x:f>
        <x:v>Muros y tabiques Metalcon</x:v>
      </x:c>
      <x:c r="D49" s="185" t="str">
        <x:v>G</x:v>
      </x:c>
      <x:c r="E49" s="190" t="n">
        <x:f>'04_CPM_Proyecto_Completo'!E16</x:f>
        <x:v>18</x:v>
      </x:c>
      <x:c r="F49" s="190" t="n">
        <x:f>MAX(G45)</x:f>
        <x:v>38</x:v>
      </x:c>
      <x:c r="G49" s="190" t="n">
        <x:f>F49+E49</x:f>
        <x:v>56</x:v>
      </x:c>
      <x:c r="H49" s="190" t="n">
        <x:f>I49-E49</x:f>
        <x:v>52</x:v>
      </x:c>
      <x:c r="I49" s="190" t="n">
        <x:f>MAX(G42:G49)</x:f>
        <x:v>70</x:v>
      </x:c>
      <x:c r="J49" s="190" t="n">
        <x:f>H49-F49</x:f>
        <x:v>14</x:v>
      </x:c>
      <x:c r="K49" s="190" t="n">
        <x:f>MAX(G42:G49)-G49</x:f>
        <x:v>14</x:v>
      </x:c>
      <x:c r="L49" s="189" t="str">
        <x:f>IF(ABS(J49)&lt;0.0001,"SÍ","NO")</x:f>
        <x:v>NO</x:v>
      </x:c>
    </x:row>
    <x:row r="50" ht="24" customHeight="1"/>
    <x:row r="51" ht="24" customHeight="1">
      <x:c r="A51" s="185" t="str">
        <x:v>FT = IT + duración. IT = máximo FT de las predecesoras. FTa = mínimo ITa de las sucesoras. ITa = FTa − duración. HT = ITa − IT. PERT usa te = (to + 4 tm + tp) / 6 sin redondear los cálculos. Las capturas son estáticas: regenerarlas después de cambiar entradas.</x:v>
      </x:c>
      <x:c r="B51" s="185"/>
      <x:c r="C51" s="185"/>
      <x:c r="D51" s="185"/>
      <x:c r="E51" s="185"/>
      <x:c r="F51" s="185"/>
      <x:c r="G51" s="185"/>
      <x:c r="H51" s="185"/>
      <x:c r="I51" s="185"/>
      <x:c r="J51" s="185"/>
      <x:c r="K51" s="185"/>
      <x:c r="L51" s="185"/>
    </x:row>
    <x:row r="52" ht="24" customHeight="1">
      <x:c r="A52" s="185"/>
      <x:c r="B52" s="185"/>
      <x:c r="C52" s="185"/>
      <x:c r="D52" s="185"/>
      <x:c r="E52" s="185"/>
      <x:c r="F52" s="185"/>
      <x:c r="G52" s="185"/>
      <x:c r="H52" s="185"/>
      <x:c r="I52" s="185"/>
      <x:c r="J52" s="185"/>
      <x:c r="K52" s="185"/>
      <x:c r="L52" s="185"/>
    </x:row>
    <x:row r="53" ht="24" customHeight="1">
      <x:c r="A53" s="185"/>
      <x:c r="B53" s="185"/>
      <x:c r="C53" s="185"/>
      <x:c r="D53" s="185"/>
      <x:c r="E53" s="185"/>
      <x:c r="F53" s="185"/>
      <x:c r="G53" s="185"/>
      <x:c r="H53" s="185"/>
      <x:c r="I53" s="185"/>
      <x:c r="J53" s="185"/>
      <x:c r="K53" s="185"/>
      <x:c r="L53" s="185"/>
    </x:row>
    <x:row r="54" ht="24" customHeight="1"/>
    <x:row r="55" ht="24" customHeight="1"/>
    <x:row r="56" ht="24" customHeight="1"/>
    <x:row r="57" ht="24" customHeight="1"/>
    <x:row r="58" ht="24" customHeight="1"/>
    <x:row r="59" ht="24" customHeight="1"/>
    <x:row r="60" ht="24" customHeight="1"/>
    <x:row r="61" ht="24" customHeight="1"/>
    <x:row r="62" ht="24" customHeight="1"/>
    <x:row r="63" ht="24" customHeight="1"/>
    <x:row r="64" ht="32" customHeight="1">
      <x:c r="A64" s="182" t="str">
        <x:v>CPM DEL PROYECTO COMPLETO - COMPLEMENTO DE COORDINACIÓN</x:v>
      </x:c>
      <x:c r="B64" s="182"/>
      <x:c r="C64" s="182"/>
      <x:c r="D64" s="182"/>
      <x:c r="E64" s="182"/>
      <x:c r="F64" s="182"/>
      <x:c r="G64" s="182"/>
      <x:c r="H64" s="182"/>
      <x:c r="I64" s="182"/>
      <x:c r="J64" s="182"/>
      <x:c r="K64" s="182"/>
      <x:c r="L64" s="182"/>
    </x:row>
    <x:row r="65" ht="24" customHeight="1">
      <x:c r="A65" s="185" t="str">
        <x:v>Plazo 150.00 días. Ruta crítica: A → B → D → E → F → G → I → J → L → Q → R → T → V. Se mantienen todas las entradas externas y frentes del proyecto.</x:v>
      </x:c>
      <x:c r="B65" s="185"/>
      <x:c r="C65" s="185"/>
      <x:c r="D65" s="185"/>
      <x:c r="E65" s="185"/>
      <x:c r="F65" s="185"/>
      <x:c r="G65" s="185"/>
      <x:c r="H65" s="185"/>
      <x:c r="I65" s="185"/>
      <x:c r="J65" s="185"/>
      <x:c r="K65" s="185"/>
      <x:c r="L65" s="185"/>
    </x:row>
    <x:row r="66" ht="24" customHeight="1">
      <x:c r="A66" s="185"/>
      <x:c r="B66" s="185"/>
      <x:c r="C66" s="185"/>
      <x:c r="D66" s="185"/>
      <x:c r="E66" s="185"/>
      <x:c r="F66" s="185"/>
      <x:c r="G66" s="185"/>
      <x:c r="H66" s="185"/>
      <x:c r="I66" s="185"/>
      <x:c r="J66" s="185"/>
      <x:c r="K66" s="185"/>
      <x:c r="L66" s="185"/>
    </x:row>
    <x:row r="68" ht="24" customHeight="1"/>
    <x:row r="69" ht="24" customHeight="1"/>
    <x:row r="70" ht="24" customHeight="1"/>
    <x:row r="71" ht="24" customHeight="1"/>
    <x:row r="72" ht="24" customHeight="1"/>
    <x:row r="73" ht="24" customHeight="1"/>
    <x:row r="74" ht="24" customHeight="1"/>
    <x:row r="75" ht="24" customHeight="1"/>
    <x:row r="76" ht="24" customHeight="1"/>
    <x:row r="77" ht="24" customHeight="1"/>
    <x:row r="78" ht="24" customHeight="1"/>
    <x:row r="79" ht="24" customHeight="1"/>
    <x:row r="80" ht="24" customHeight="1"/>
    <x:row r="81" ht="24" customHeight="1"/>
    <x:row r="82" ht="24" customHeight="1"/>
    <x:row r="83" ht="24" customHeight="1"/>
    <x:row r="84" ht="24" customHeight="1"/>
    <x:row r="85" ht="24" customHeight="1"/>
    <x:row r="86" ht="24" customHeight="1"/>
    <x:row r="87" ht="24" customHeight="1"/>
    <x:row r="88" ht="24" customHeight="1"/>
    <x:row r="89" ht="24" customHeight="1"/>
    <x:row r="90" ht="24" customHeight="1"/>
    <x:row r="91" ht="24" customHeight="1"/>
    <x:row r="92" ht="24" customHeight="1"/>
    <x:row r="93" ht="24" customHeight="1"/>
    <x:row r="94" ht="24" customHeight="1"/>
    <x:row r="95" ht="24" customHeight="1"/>
    <x:row r="96" ht="24" customHeight="1"/>
    <x:row r="97" ht="24" customHeight="1"/>
    <x:row r="98" ht="24" customHeight="1"/>
    <x:row r="99" ht="24" customHeight="1"/>
    <x:row r="100" ht="24" customHeight="1"/>
    <x:row r="101" ht="32" customHeight="1">
      <x:c r="A101" s="182" t="str">
        <x:v>DESGLOSE DE COBERTURA Y TRAZABILIDAD POR PARTIDA</x:v>
      </x:c>
      <x:c r="B101" s="182"/>
      <x:c r="C101" s="182"/>
      <x:c r="D101" s="182"/>
      <x:c r="E101" s="182"/>
      <x:c r="F101" s="182"/>
      <x:c r="G101" s="182"/>
      <x:c r="H101" s="182"/>
      <x:c r="I101" s="182"/>
      <x:c r="J101" s="182"/>
      <x:c r="K101" s="182"/>
      <x:c r="L101" s="182"/>
    </x:row>
    <x:row r="102" ht="24" customHeight="1">
      <x:c r="A102" s="185" t="str">
        <x:v>Cada subpartida se ejecuta dentro de su paquete. No tiene duración individual calculada en el Paso 2. Los tiempos siguientes son del paquete, no un rendimiento propio.</x:v>
      </x:c>
      <x:c r="B102" s="185"/>
      <x:c r="C102" s="185"/>
      <x:c r="D102" s="185"/>
      <x:c r="E102" s="185"/>
      <x:c r="F102" s="185"/>
      <x:c r="G102" s="185"/>
      <x:c r="H102" s="185"/>
      <x:c r="I102" s="185"/>
      <x:c r="J102" s="185"/>
      <x:c r="K102" s="185"/>
      <x:c r="L102" s="185"/>
    </x:row>
    <x:row r="103" ht="48" customHeight="1">
      <x:c r="A103" s="188" t="str">
        <x:v>Código presupuesto</x:v>
      </x:c>
      <x:c r="B103" s="188" t="str">
        <x:v>Nodo</x:v>
      </x:c>
      <x:c r="C103" s="188" t="str">
        <x:v>Partida presupuestaria</x:v>
      </x:c>
      <x:c r="D103" s="188" t="str">
        <x:v>Unidad</x:v>
      </x:c>
      <x:c r="E103" s="188" t="str">
        <x:v>Cantidad</x:v>
      </x:c>
      <x:c r="F103" s="188" t="str">
        <x:v>Duración paquete</x:v>
      </x:c>
      <x:c r="G103" s="188" t="str">
        <x:v>IT paquete</x:v>
      </x:c>
      <x:c r="H103" s="188" t="str">
        <x:v>FT paquete</x:v>
      </x:c>
      <x:c r="I103" s="188" t="str">
        <x:v>ITa paquete</x:v>
      </x:c>
      <x:c r="J103" s="188" t="str">
        <x:v>FTa paquete</x:v>
      </x:c>
      <x:c r="K103" s="188" t="str">
        <x:v>HT paquete</x:v>
      </x:c>
      <x:c r="L103" s="188" t="str">
        <x:v>Crítica paquete</x:v>
      </x:c>
    </x:row>
    <x:row r="104" ht="42" customHeight="1">
      <x:c r="A104" s="185" t="str">
        <x:f>'07_Presupuesto'!A14</x:f>
        <x:v>B.1.1.1</x:v>
      </x:c>
      <x:c r="B104" s="185" t="str">
        <x:f>'07_Presupuesto'!B14</x:f>
        <x:v>D</x:v>
      </x:c>
      <x:c r="C104" s="185" t="str">
        <x:f>'07_Presupuesto'!C14</x:f>
        <x:v>Excavaciones</x:v>
      </x:c>
      <x:c r="D104" s="185" t="str">
        <x:f>'07_Presupuesto'!D14</x:f>
        <x:v>M3</x:v>
      </x:c>
      <x:c r="E104" s="190" t="n">
        <x:f>'07_Presupuesto'!E14</x:f>
        <x:v>15</x:v>
      </x:c>
      <x:c r="F104" s="190" t="n">
        <x:f>E42</x:f>
        <x:v>11</x:v>
      </x:c>
      <x:c r="G104" s="190" t="n">
        <x:f>F42</x:f>
        <x:v>0</x:v>
      </x:c>
      <x:c r="H104" s="190" t="n">
        <x:f>G42</x:f>
        <x:v>11</x:v>
      </x:c>
      <x:c r="I104" s="190" t="n">
        <x:f>H42</x:f>
        <x:v>0</x:v>
      </x:c>
      <x:c r="J104" s="190" t="n">
        <x:f>I42</x:f>
        <x:v>11</x:v>
      </x:c>
      <x:c r="K104" s="190" t="n">
        <x:f>J42</x:f>
        <x:v>0</x:v>
      </x:c>
      <x:c r="L104" s="185" t="str">
        <x:f>L42</x:f>
        <x:v>SÍ</x:v>
      </x:c>
    </x:row>
    <x:row r="105" ht="42" customHeight="1">
      <x:c r="A105" s="185" t="str">
        <x:f>'07_Presupuesto'!A15</x:f>
        <x:v>B.1.1.2</x:v>
      </x:c>
      <x:c r="B105" s="185" t="str">
        <x:f>'07_Presupuesto'!B15</x:f>
        <x:v>F</x:v>
      </x:c>
      <x:c r="C105" s="185" t="str">
        <x:f>'07_Presupuesto'!C15</x:f>
        <x:v>Emplantillado</x:v>
      </x:c>
      <x:c r="D105" s="185" t="str">
        <x:f>'07_Presupuesto'!D15</x:f>
        <x:v>M2</x:v>
      </x:c>
      <x:c r="E105" s="190" t="n">
        <x:f>'07_Presupuesto'!E15</x:f>
        <x:v>23</x:v>
      </x:c>
      <x:c r="F105" s="190" t="n">
        <x:f>E44</x:f>
        <x:v>5</x:v>
      </x:c>
      <x:c r="G105" s="190" t="n">
        <x:f>F44</x:f>
        <x:v>20</x:v>
      </x:c>
      <x:c r="H105" s="190" t="n">
        <x:f>G44</x:f>
        <x:v>25</x:v>
      </x:c>
      <x:c r="I105" s="190" t="n">
        <x:f>H44</x:f>
        <x:v>20</x:v>
      </x:c>
      <x:c r="J105" s="190" t="n">
        <x:f>I44</x:f>
        <x:v>25</x:v>
      </x:c>
      <x:c r="K105" s="190" t="n">
        <x:f>J44</x:f>
        <x:v>0</x:v>
      </x:c>
      <x:c r="L105" s="185" t="str">
        <x:f>L44</x:f>
        <x:v>SÍ</x:v>
      </x:c>
    </x:row>
    <x:row r="106" ht="42" customHeight="1">
      <x:c r="A106" s="185" t="str">
        <x:f>'07_Presupuesto'!A16</x:f>
        <x:v>B.1.1.3</x:v>
      </x:c>
      <x:c r="B106" s="185" t="str">
        <x:f>'07_Presupuesto'!B16</x:f>
        <x:v>G</x:v>
      </x:c>
      <x:c r="C106" s="185" t="str">
        <x:f>'07_Presupuesto'!C16</x:f>
        <x:v>Cimientos</x:v>
      </x:c>
      <x:c r="D106" s="185" t="str">
        <x:f>'07_Presupuesto'!D16</x:f>
        <x:v>M3</x:v>
      </x:c>
      <x:c r="E106" s="190" t="n">
        <x:f>'07_Presupuesto'!E16</x:f>
        <x:v>14</x:v>
      </x:c>
      <x:c r="F106" s="190" t="n">
        <x:f>E45</x:f>
        <x:v>13</x:v>
      </x:c>
      <x:c r="G106" s="190" t="n">
        <x:f>F45</x:f>
        <x:v>25</x:v>
      </x:c>
      <x:c r="H106" s="190" t="n">
        <x:f>G45</x:f>
        <x:v>38</x:v>
      </x:c>
      <x:c r="I106" s="190" t="n">
        <x:f>H45</x:f>
        <x:v>25</x:v>
      </x:c>
      <x:c r="J106" s="190" t="n">
        <x:f>I45</x:f>
        <x:v>38</x:v>
      </x:c>
      <x:c r="K106" s="190" t="n">
        <x:f>J45</x:f>
        <x:v>0</x:v>
      </x:c>
      <x:c r="L106" s="185" t="str">
        <x:f>L45</x:f>
        <x:v>SÍ</x:v>
      </x:c>
    </x:row>
    <x:row r="107" ht="42" customHeight="1">
      <x:c r="A107" s="185" t="str">
        <x:f>'07_Presupuesto'!A17</x:f>
        <x:v>B.1.2.1</x:v>
      </x:c>
      <x:c r="B107" s="185" t="str">
        <x:f>'07_Presupuesto'!B17</x:f>
        <x:v>E</x:v>
      </x:c>
      <x:c r="C107" s="185" t="str">
        <x:f>'07_Presupuesto'!C17</x:f>
        <x:v>Preparación de la subrasante</x:v>
      </x:c>
      <x:c r="D107" s="185" t="str">
        <x:f>'07_Presupuesto'!D17</x:f>
        <x:v>M2</x:v>
      </x:c>
      <x:c r="E107" s="190" t="n">
        <x:f>'07_Presupuesto'!E17</x:f>
        <x:v>143</x:v>
      </x:c>
      <x:c r="F107" s="190" t="n">
        <x:f>E43</x:f>
        <x:v>9</x:v>
      </x:c>
      <x:c r="G107" s="190" t="n">
        <x:f>F43</x:f>
        <x:v>11</x:v>
      </x:c>
      <x:c r="H107" s="190" t="n">
        <x:f>G43</x:f>
        <x:v>20</x:v>
      </x:c>
      <x:c r="I107" s="190" t="n">
        <x:f>H43</x:f>
        <x:v>11</x:v>
      </x:c>
      <x:c r="J107" s="190" t="n">
        <x:f>I43</x:f>
        <x:v>20</x:v>
      </x:c>
      <x:c r="K107" s="190" t="n">
        <x:f>J43</x:f>
        <x:v>0</x:v>
      </x:c>
      <x:c r="L107" s="185" t="str">
        <x:f>L43</x:f>
        <x:v>SÍ</x:v>
      </x:c>
    </x:row>
    <x:row r="108" ht="42" customHeight="1">
      <x:c r="A108" s="185" t="str">
        <x:f>'07_Presupuesto'!A18</x:f>
        <x:v>B.1.2.2</x:v>
      </x:c>
      <x:c r="B108" s="185" t="str">
        <x:f>'07_Presupuesto'!B18</x:f>
        <x:v>E</x:v>
      </x:c>
      <x:c r="C108" s="185" t="str">
        <x:f>'07_Presupuesto'!C18</x:f>
        <x:v>Base Estabilizada e=8cm</x:v>
      </x:c>
      <x:c r="D108" s="185" t="str">
        <x:f>'07_Presupuesto'!D18</x:f>
        <x:v>M3</x:v>
      </x:c>
      <x:c r="E108" s="190" t="n">
        <x:f>'07_Presupuesto'!E18</x:f>
        <x:v>11.44</x:v>
      </x:c>
      <x:c r="F108" s="190" t="n">
        <x:f>E43</x:f>
        <x:v>9</x:v>
      </x:c>
      <x:c r="G108" s="190" t="n">
        <x:f>F43</x:f>
        <x:v>11</x:v>
      </x:c>
      <x:c r="H108" s="190" t="n">
        <x:f>G43</x:f>
        <x:v>20</x:v>
      </x:c>
      <x:c r="I108" s="190" t="n">
        <x:f>H43</x:f>
        <x:v>11</x:v>
      </x:c>
      <x:c r="J108" s="190" t="n">
        <x:f>I43</x:f>
        <x:v>20</x:v>
      </x:c>
      <x:c r="K108" s="190" t="n">
        <x:f>J43</x:f>
        <x:v>0</x:v>
      </x:c>
      <x:c r="L108" s="185" t="str">
        <x:f>L43</x:f>
        <x:v>SÍ</x:v>
      </x:c>
    </x:row>
    <x:row r="109" ht="42" customHeight="1">
      <x:c r="A109" s="185" t="str">
        <x:f>'07_Presupuesto'!A19</x:f>
        <x:v>B.1.2.3</x:v>
      </x:c>
      <x:c r="B109" s="185" t="str">
        <x:f>'07_Presupuesto'!B19</x:f>
        <x:v>H</x:v>
      </x:c>
      <x:c r="C109" s="185" t="str">
        <x:f>'07_Presupuesto'!C19</x:f>
        <x:v>Impermeabilización film de Polietileno e=0,10mm</x:v>
      </x:c>
      <x:c r="D109" s="185" t="str">
        <x:f>'07_Presupuesto'!D19</x:f>
        <x:v>M2</x:v>
      </x:c>
      <x:c r="E109" s="190" t="n">
        <x:f>'07_Presupuesto'!E19</x:f>
        <x:v>143</x:v>
      </x:c>
      <x:c r="F109" s="190" t="n">
        <x:f>E46</x:f>
        <x:v>12</x:v>
      </x:c>
      <x:c r="G109" s="190" t="n">
        <x:f>F46</x:f>
        <x:v>38</x:v>
      </x:c>
      <x:c r="H109" s="190" t="n">
        <x:f>G46</x:f>
        <x:v>50</x:v>
      </x:c>
      <x:c r="I109" s="190" t="n">
        <x:f>H46</x:f>
        <x:v>58</x:v>
      </x:c>
      <x:c r="J109" s="190" t="n">
        <x:f>I46</x:f>
        <x:v>70</x:v>
      </x:c>
      <x:c r="K109" s="190" t="n">
        <x:f>J46</x:f>
        <x:v>20</x:v>
      </x:c>
      <x:c r="L109" s="185" t="str">
        <x:f>L46</x:f>
        <x:v>NO</x:v>
      </x:c>
    </x:row>
    <x:row r="110" ht="42" customHeight="1">
      <x:c r="A110" s="185" t="str">
        <x:f>'07_Presupuesto'!A20</x:f>
        <x:v>B.1.2.4</x:v>
      </x:c>
      <x:c r="B110" s="185" t="str">
        <x:f>'07_Presupuesto'!B20</x:f>
        <x:v>H</x:v>
      </x:c>
      <x:c r="C110" s="185" t="str">
        <x:f>'07_Presupuesto'!C20</x:f>
        <x:v>Cama de Ripio e=8cm</x:v>
      </x:c>
      <x:c r="D110" s="185" t="str">
        <x:f>'07_Presupuesto'!D20</x:f>
        <x:v>M3</x:v>
      </x:c>
      <x:c r="E110" s="190" t="n">
        <x:f>'07_Presupuesto'!E20</x:f>
        <x:v>11.44</x:v>
      </x:c>
      <x:c r="F110" s="190" t="n">
        <x:f>E46</x:f>
        <x:v>12</x:v>
      </x:c>
      <x:c r="G110" s="190" t="n">
        <x:f>F46</x:f>
        <x:v>38</x:v>
      </x:c>
      <x:c r="H110" s="190" t="n">
        <x:f>G46</x:f>
        <x:v>50</x:v>
      </x:c>
      <x:c r="I110" s="190" t="n">
        <x:f>H46</x:f>
        <x:v>58</x:v>
      </x:c>
      <x:c r="J110" s="190" t="n">
        <x:f>I46</x:f>
        <x:v>70</x:v>
      </x:c>
      <x:c r="K110" s="190" t="n">
        <x:f>J46</x:f>
        <x:v>20</x:v>
      </x:c>
      <x:c r="L110" s="185" t="str">
        <x:f>L46</x:f>
        <x:v>NO</x:v>
      </x:c>
    </x:row>
    <x:row r="111" ht="42" customHeight="1">
      <x:c r="A111" s="185" t="str">
        <x:f>'07_Presupuesto'!A21</x:f>
        <x:v>B.1.2.5</x:v>
      </x:c>
      <x:c r="B111" s="185" t="str">
        <x:f>'07_Presupuesto'!B21</x:f>
        <x:v>H</x:v>
      </x:c>
      <x:c r="C111" s="185" t="str">
        <x:f>'07_Presupuesto'!C21</x:f>
        <x:v>Malla Acma C-92</x:v>
      </x:c>
      <x:c r="D111" s="185" t="str">
        <x:f>'07_Presupuesto'!D21</x:f>
        <x:v>M2</x:v>
      </x:c>
      <x:c r="E111" s="190" t="n">
        <x:f>'07_Presupuesto'!E21</x:f>
        <x:v>143</x:v>
      </x:c>
      <x:c r="F111" s="190" t="n">
        <x:f>E46</x:f>
        <x:v>12</x:v>
      </x:c>
      <x:c r="G111" s="190" t="n">
        <x:f>F46</x:f>
        <x:v>38</x:v>
      </x:c>
      <x:c r="H111" s="190" t="n">
        <x:f>G46</x:f>
        <x:v>50</x:v>
      </x:c>
      <x:c r="I111" s="190" t="n">
        <x:f>H46</x:f>
        <x:v>58</x:v>
      </x:c>
      <x:c r="J111" s="190" t="n">
        <x:f>I46</x:f>
        <x:v>70</x:v>
      </x:c>
      <x:c r="K111" s="190" t="n">
        <x:f>J46</x:f>
        <x:v>20</x:v>
      </x:c>
      <x:c r="L111" s="185" t="str">
        <x:f>L46</x:f>
        <x:v>NO</x:v>
      </x:c>
    </x:row>
    <x:row r="112" ht="42" customHeight="1">
      <x:c r="A112" s="185" t="str">
        <x:f>'07_Presupuesto'!A22</x:f>
        <x:v>B.1.2.6</x:v>
      </x:c>
      <x:c r="B112" s="185" t="str">
        <x:f>'07_Presupuesto'!B22</x:f>
        <x:v>H</x:v>
      </x:c>
      <x:c r="C112" s="185" t="str">
        <x:f>'07_Presupuesto'!C22</x:f>
        <x:v>Radier e= 7cm</x:v>
      </x:c>
      <x:c r="D112" s="185" t="str">
        <x:f>'07_Presupuesto'!D22</x:f>
        <x:v>M2</x:v>
      </x:c>
      <x:c r="E112" s="190" t="n">
        <x:f>'07_Presupuesto'!E22</x:f>
        <x:v>143</x:v>
      </x:c>
      <x:c r="F112" s="190" t="n">
        <x:f>E46</x:f>
        <x:v>12</x:v>
      </x:c>
      <x:c r="G112" s="190" t="n">
        <x:f>F46</x:f>
        <x:v>38</x:v>
      </x:c>
      <x:c r="H112" s="190" t="n">
        <x:f>G46</x:f>
        <x:v>50</x:v>
      </x:c>
      <x:c r="I112" s="190" t="n">
        <x:f>H46</x:f>
        <x:v>58</x:v>
      </x:c>
      <x:c r="J112" s="190" t="n">
        <x:f>I46</x:f>
        <x:v>70</x:v>
      </x:c>
      <x:c r="K112" s="190" t="n">
        <x:f>J46</x:f>
        <x:v>20</x:v>
      </x:c>
      <x:c r="L112" s="185" t="str">
        <x:f>L46</x:f>
        <x:v>NO</x:v>
      </x:c>
    </x:row>
    <x:row r="113" ht="42" customHeight="1">
      <x:c r="A113" s="185" t="str">
        <x:f>'07_Presupuesto'!A23</x:f>
        <x:v>B.1.3.1</x:v>
      </x:c>
      <x:c r="B113" s="185" t="str">
        <x:f>'07_Presupuesto'!B23</x:f>
        <x:v>E</x:v>
      </x:c>
      <x:c r="C113" s="185" t="str">
        <x:f>'07_Presupuesto'!C23</x:f>
        <x:v>Estabilizado Compactado e=20cm</x:v>
      </x:c>
      <x:c r="D113" s="185" t="str">
        <x:f>'07_Presupuesto'!D23</x:f>
        <x:v>M3</x:v>
      </x:c>
      <x:c r="E113" s="190" t="n">
        <x:f>'07_Presupuesto'!E23</x:f>
        <x:v>18.65</x:v>
      </x:c>
      <x:c r="F113" s="190" t="n">
        <x:f>E43</x:f>
        <x:v>9</x:v>
      </x:c>
      <x:c r="G113" s="190" t="n">
        <x:f>F43</x:f>
        <x:v>11</x:v>
      </x:c>
      <x:c r="H113" s="190" t="n">
        <x:f>G43</x:f>
        <x:v>20</x:v>
      </x:c>
      <x:c r="I113" s="190" t="n">
        <x:f>H43</x:f>
        <x:v>11</x:v>
      </x:c>
      <x:c r="J113" s="190" t="n">
        <x:f>I43</x:f>
        <x:v>20</x:v>
      </x:c>
      <x:c r="K113" s="190" t="n">
        <x:f>J43</x:f>
        <x:v>0</x:v>
      </x:c>
      <x:c r="L113" s="185" t="str">
        <x:f>L43</x:f>
        <x:v>SÍ</x:v>
      </x:c>
    </x:row>
    <x:row r="114" ht="42" customHeight="1">
      <x:c r="A114" s="185" t="str">
        <x:f>'07_Presupuesto'!A24</x:f>
        <x:v>B.1.3.2</x:v>
      </x:c>
      <x:c r="B114" s="185" t="str">
        <x:f>'07_Presupuesto'!B24</x:f>
        <x:v>E</x:v>
      </x:c>
      <x:c r="C114" s="185" t="str">
        <x:f>'07_Presupuesto'!C24</x:f>
        <x:v>Ripio Compactado e=10cm</x:v>
      </x:c>
      <x:c r="D114" s="185" t="str">
        <x:f>'07_Presupuesto'!D24</x:f>
        <x:v>M3</x:v>
      </x:c>
      <x:c r="E114" s="190" t="n">
        <x:f>'07_Presupuesto'!E24</x:f>
        <x:v>9.324</x:v>
      </x:c>
      <x:c r="F114" s="190" t="n">
        <x:f>E43</x:f>
        <x:v>9</x:v>
      </x:c>
      <x:c r="G114" s="190" t="n">
        <x:f>F43</x:f>
        <x:v>11</x:v>
      </x:c>
      <x:c r="H114" s="190" t="n">
        <x:f>G43</x:f>
        <x:v>20</x:v>
      </x:c>
      <x:c r="I114" s="190" t="n">
        <x:f>H43</x:f>
        <x:v>11</x:v>
      </x:c>
      <x:c r="J114" s="190" t="n">
        <x:f>I43</x:f>
        <x:v>20</x:v>
      </x:c>
      <x:c r="K114" s="190" t="n">
        <x:f>J43</x:f>
        <x:v>0</x:v>
      </x:c>
      <x:c r="L114" s="185" t="str">
        <x:f>L43</x:f>
        <x:v>SÍ</x:v>
      </x:c>
    </x:row>
    <x:row r="115" ht="42" customHeight="1">
      <x:c r="A115" s="185" t="str">
        <x:f>'07_Presupuesto'!A25</x:f>
        <x:v>B.1.3.3</x:v>
      </x:c>
      <x:c r="B115" s="185" t="str">
        <x:f>'07_Presupuesto'!B25</x:f>
        <x:v>H</x:v>
      </x:c>
      <x:c r="C115" s="185" t="str">
        <x:f>'07_Presupuesto'!C25</x:f>
        <x:v>Polietileno e=0,15mm</x:v>
      </x:c>
      <x:c r="D115" s="185" t="str">
        <x:f>'07_Presupuesto'!D25</x:f>
        <x:v>M2</x:v>
      </x:c>
      <x:c r="E115" s="190" t="n">
        <x:f>'07_Presupuesto'!E25</x:f>
        <x:v>93.24</x:v>
      </x:c>
      <x:c r="F115" s="190" t="n">
        <x:f>E46</x:f>
        <x:v>12</x:v>
      </x:c>
      <x:c r="G115" s="190" t="n">
        <x:f>F46</x:f>
        <x:v>38</x:v>
      </x:c>
      <x:c r="H115" s="190" t="n">
        <x:f>G46</x:f>
        <x:v>50</x:v>
      </x:c>
      <x:c r="I115" s="190" t="n">
        <x:f>H46</x:f>
        <x:v>58</x:v>
      </x:c>
      <x:c r="J115" s="190" t="n">
        <x:f>I46</x:f>
        <x:v>70</x:v>
      </x:c>
      <x:c r="K115" s="190" t="n">
        <x:f>J46</x:f>
        <x:v>20</x:v>
      </x:c>
      <x:c r="L115" s="185" t="str">
        <x:f>L46</x:f>
        <x:v>NO</x:v>
      </x:c>
    </x:row>
    <x:row r="116" ht="42" customHeight="1">
      <x:c r="A116" s="185" t="str">
        <x:f>'07_Presupuesto'!A26</x:f>
        <x:v>B.1.3.4</x:v>
      </x:c>
      <x:c r="B116" s="185" t="str">
        <x:f>'07_Presupuesto'!B26</x:f>
        <x:v>H</x:v>
      </x:c>
      <x:c r="C116" s="185" t="str">
        <x:f>'07_Presupuesto'!C26</x:f>
        <x:v>Radier e=10cm</x:v>
      </x:c>
      <x:c r="D116" s="185" t="str">
        <x:f>'07_Presupuesto'!D26</x:f>
        <x:v>M2</x:v>
      </x:c>
      <x:c r="E116" s="190" t="n">
        <x:f>'07_Presupuesto'!E26</x:f>
        <x:v>93.24</x:v>
      </x:c>
      <x:c r="F116" s="190" t="n">
        <x:f>E46</x:f>
        <x:v>12</x:v>
      </x:c>
      <x:c r="G116" s="190" t="n">
        <x:f>F46</x:f>
        <x:v>38</x:v>
      </x:c>
      <x:c r="H116" s="190" t="n">
        <x:f>G46</x:f>
        <x:v>50</x:v>
      </x:c>
      <x:c r="I116" s="190" t="n">
        <x:f>H46</x:f>
        <x:v>58</x:v>
      </x:c>
      <x:c r="J116" s="190" t="n">
        <x:f>I46</x:f>
        <x:v>70</x:v>
      </x:c>
      <x:c r="K116" s="190" t="n">
        <x:f>J46</x:f>
        <x:v>20</x:v>
      </x:c>
      <x:c r="L116" s="185" t="str">
        <x:f>L46</x:f>
        <x:v>NO</x:v>
      </x:c>
    </x:row>
    <x:row r="117" ht="42" customHeight="1">
      <x:c r="A117" s="185" t="str">
        <x:f>'07_Presupuesto'!A27</x:f>
        <x:v>B.1.4.1</x:v>
      </x:c>
      <x:c r="B117" s="185" t="str">
        <x:f>'07_Presupuesto'!B27</x:f>
        <x:v>K</x:v>
      </x:c>
      <x:c r="C117" s="185" t="str">
        <x:f>'07_Presupuesto'!C27</x:f>
        <x:v>Estructura de Metalcon en Muros</x:v>
      </x:c>
      <x:c r="D117" s="185" t="str">
        <x:f>'07_Presupuesto'!D27</x:f>
        <x:v>M2</x:v>
      </x:c>
      <x:c r="E117" s="190" t="n">
        <x:f>'07_Presupuesto'!E27</x:f>
        <x:v>236</x:v>
      </x:c>
      <x:c r="F117" s="190" t="n">
        <x:f>E49</x:f>
        <x:v>18</x:v>
      </x:c>
      <x:c r="G117" s="190" t="n">
        <x:f>F49</x:f>
        <x:v>38</x:v>
      </x:c>
      <x:c r="H117" s="190" t="n">
        <x:f>G49</x:f>
        <x:v>56</x:v>
      </x:c>
      <x:c r="I117" s="190" t="n">
        <x:f>H49</x:f>
        <x:v>52</x:v>
      </x:c>
      <x:c r="J117" s="190" t="n">
        <x:f>I49</x:f>
        <x:v>70</x:v>
      </x:c>
      <x:c r="K117" s="190" t="n">
        <x:f>J49</x:f>
        <x:v>14</x:v>
      </x:c>
      <x:c r="L117" s="185" t="str">
        <x:f>L49</x:f>
        <x:v>NO</x:v>
      </x:c>
    </x:row>
    <x:row r="118" ht="42" customHeight="1">
      <x:c r="A118" s="185" t="str">
        <x:f>'07_Presupuesto'!A28</x:f>
        <x:v>B.1.4.2</x:v>
      </x:c>
      <x:c r="B118" s="185" t="str">
        <x:f>'07_Presupuesto'!B28</x:f>
        <x:v>K</x:v>
      </x:c>
      <x:c r="C118" s="185" t="str">
        <x:f>'07_Presupuesto'!C28</x:f>
        <x:v>Planchas de OSB e=11.1mm</x:v>
      </x:c>
      <x:c r="D118" s="185" t="str">
        <x:f>'07_Presupuesto'!D28</x:f>
        <x:v>M2</x:v>
      </x:c>
      <x:c r="E118" s="190" t="n">
        <x:f>'07_Presupuesto'!E28</x:f>
        <x:v>153</x:v>
      </x:c>
      <x:c r="F118" s="190" t="n">
        <x:f>E49</x:f>
        <x:v>18</x:v>
      </x:c>
      <x:c r="G118" s="190" t="n">
        <x:f>F49</x:f>
        <x:v>38</x:v>
      </x:c>
      <x:c r="H118" s="190" t="n">
        <x:f>G49</x:f>
        <x:v>56</x:v>
      </x:c>
      <x:c r="I118" s="190" t="n">
        <x:f>H49</x:f>
        <x:v>52</x:v>
      </x:c>
      <x:c r="J118" s="190" t="n">
        <x:f>I49</x:f>
        <x:v>70</x:v>
      </x:c>
      <x:c r="K118" s="190" t="n">
        <x:f>J49</x:f>
        <x:v>14</x:v>
      </x:c>
      <x:c r="L118" s="185" t="str">
        <x:f>L49</x:f>
        <x:v>NO</x:v>
      </x:c>
    </x:row>
    <x:row r="119" ht="42" customHeight="1">
      <x:c r="A119" s="185" t="str">
        <x:f>'07_Presupuesto'!A29</x:f>
        <x:v>B.1.4.3</x:v>
      </x:c>
      <x:c r="B119" s="185" t="str">
        <x:f>'07_Presupuesto'!B29</x:f>
        <x:v>K</x:v>
      </x:c>
      <x:c r="C119" s="185" t="str">
        <x:f>'07_Presupuesto'!C29</x:f>
        <x:v>Forro Exterior</x:v>
      </x:c>
      <x:c r="D119" s="185" t="str">
        <x:f>'07_Presupuesto'!D29</x:f>
        <x:v>M2</x:v>
      </x:c>
      <x:c r="E119" s="190" t="n">
        <x:f>'07_Presupuesto'!E29</x:f>
        <x:v>153</x:v>
      </x:c>
      <x:c r="F119" s="190" t="n">
        <x:f>E49</x:f>
        <x:v>18</x:v>
      </x:c>
      <x:c r="G119" s="190" t="n">
        <x:f>F49</x:f>
        <x:v>38</x:v>
      </x:c>
      <x:c r="H119" s="190" t="n">
        <x:f>G49</x:f>
        <x:v>56</x:v>
      </x:c>
      <x:c r="I119" s="190" t="n">
        <x:f>H49</x:f>
        <x:v>52</x:v>
      </x:c>
      <x:c r="J119" s="190" t="n">
        <x:f>I49</x:f>
        <x:v>70</x:v>
      </x:c>
      <x:c r="K119" s="190" t="n">
        <x:f>J49</x:f>
        <x:v>14</x:v>
      </x:c>
      <x:c r="L119" s="185" t="str">
        <x:f>L49</x:f>
        <x:v>NO</x:v>
      </x:c>
    </x:row>
    <x:row r="120" ht="42" customHeight="1">
      <x:c r="A120" s="185" t="str">
        <x:f>'07_Presupuesto'!A30</x:f>
        <x:v>B.1.4.4</x:v>
      </x:c>
      <x:c r="B120" s="185" t="str">
        <x:f>'07_Presupuesto'!B30</x:f>
        <x:v>K</x:v>
      </x:c>
      <x:c r="C120" s="185" t="str">
        <x:f>'07_Presupuesto'!C30</x:f>
        <x:v>Forro Interior Volcanita y Aleros Exteriores</x:v>
      </x:c>
      <x:c r="D120" s="185" t="str">
        <x:f>'07_Presupuesto'!D30</x:f>
        <x:v>M2</x:v>
      </x:c>
      <x:c r="E120" s="190" t="n">
        <x:f>'07_Presupuesto'!E30</x:f>
        <x:v>180</x:v>
      </x:c>
      <x:c r="F120" s="190" t="n">
        <x:f>E49</x:f>
        <x:v>18</x:v>
      </x:c>
      <x:c r="G120" s="190" t="n">
        <x:f>F49</x:f>
        <x:v>38</x:v>
      </x:c>
      <x:c r="H120" s="190" t="n">
        <x:f>G49</x:f>
        <x:v>56</x:v>
      </x:c>
      <x:c r="I120" s="190" t="n">
        <x:f>H49</x:f>
        <x:v>52</x:v>
      </x:c>
      <x:c r="J120" s="190" t="n">
        <x:f>I49</x:f>
        <x:v>70</x:v>
      </x:c>
      <x:c r="K120" s="190" t="n">
        <x:f>J49</x:f>
        <x:v>14</x:v>
      </x:c>
      <x:c r="L120" s="185" t="str">
        <x:f>L49</x:f>
        <x:v>NO</x:v>
      </x:c>
    </x:row>
    <x:row r="121" ht="42" customHeight="1">
      <x:c r="A121" s="185" t="str">
        <x:f>'07_Presupuesto'!A31</x:f>
        <x:v>B.1.4.5</x:v>
      </x:c>
      <x:c r="B121" s="185" t="str">
        <x:f>'07_Presupuesto'!B31</x:f>
        <x:v>K</x:v>
      </x:c>
      <x:c r="C121" s="185" t="str">
        <x:f>'07_Presupuesto'!C31</x:f>
        <x:v>Forro Interior Fibrocemento</x:v>
      </x:c>
      <x:c r="D121" s="185" t="str">
        <x:f>'07_Presupuesto'!D31</x:f>
        <x:v>M2</x:v>
      </x:c>
      <x:c r="E121" s="190" t="n">
        <x:f>'07_Presupuesto'!E31</x:f>
        <x:v>65</x:v>
      </x:c>
      <x:c r="F121" s="190" t="n">
        <x:f>E49</x:f>
        <x:v>18</x:v>
      </x:c>
      <x:c r="G121" s="190" t="n">
        <x:f>F49</x:f>
        <x:v>38</x:v>
      </x:c>
      <x:c r="H121" s="190" t="n">
        <x:f>G49</x:f>
        <x:v>56</x:v>
      </x:c>
      <x:c r="I121" s="190" t="n">
        <x:f>H49</x:f>
        <x:v>52</x:v>
      </x:c>
      <x:c r="J121" s="190" t="n">
        <x:f>I49</x:f>
        <x:v>70</x:v>
      </x:c>
      <x:c r="K121" s="190" t="n">
        <x:f>J49</x:f>
        <x:v>14</x:v>
      </x:c>
      <x:c r="L121" s="185" t="str">
        <x:f>L49</x:f>
        <x:v>NO</x:v>
      </x:c>
    </x:row>
    <x:row r="122" ht="42" customHeight="1">
      <x:c r="A122" s="185" t="str">
        <x:f>'07_Presupuesto'!A32</x:f>
        <x:v>B.1.5.1</x:v>
      </x:c>
      <x:c r="B122" s="185" t="str">
        <x:f>'07_Presupuesto'!B32</x:f>
        <x:v>I</x:v>
      </x:c>
      <x:c r="C122" s="185" t="str">
        <x:f>'07_Presupuesto'!C32</x:f>
        <x:v>Cerchas y Costaneras de Acero Galvanizado</x:v>
      </x:c>
      <x:c r="D122" s="185" t="str">
        <x:f>'07_Presupuesto'!D32</x:f>
        <x:v>M2</x:v>
      </x:c>
      <x:c r="E122" s="190" t="n">
        <x:f>'07_Presupuesto'!E32</x:f>
        <x:v>78.61</x:v>
      </x:c>
      <x:c r="F122" s="190" t="n">
        <x:f>E47</x:f>
        <x:v>20</x:v>
      </x:c>
      <x:c r="G122" s="190" t="n">
        <x:f>F47</x:f>
        <x:v>38</x:v>
      </x:c>
      <x:c r="H122" s="190" t="n">
        <x:f>G47</x:f>
        <x:v>58</x:v>
      </x:c>
      <x:c r="I122" s="190" t="n">
        <x:f>H47</x:f>
        <x:v>38</x:v>
      </x:c>
      <x:c r="J122" s="190" t="n">
        <x:f>I47</x:f>
        <x:v>58</x:v>
      </x:c>
      <x:c r="K122" s="190" t="n">
        <x:f>J47</x:f>
        <x:v>0</x:v>
      </x:c>
      <x:c r="L122" s="185" t="str">
        <x:f>L47</x:f>
        <x:v>SÍ</x:v>
      </x:c>
    </x:row>
    <x:row r="123" ht="42" customHeight="1">
      <x:c r="A123" s="185" t="str">
        <x:f>'07_Presupuesto'!A33</x:f>
        <x:v>B.1.6.1</x:v>
      </x:c>
      <x:c r="B123" s="185" t="str">
        <x:f>'07_Presupuesto'!B33</x:f>
        <x:v>J</x:v>
      </x:c>
      <x:c r="C123" s="185" t="str">
        <x:f>'07_Presupuesto'!C33</x:f>
        <x:v>Aislación Papel Impermeabilizante</x:v>
      </x:c>
      <x:c r="D123" s="185" t="str">
        <x:f>'07_Presupuesto'!D33</x:f>
        <x:v>M2</x:v>
      </x:c>
      <x:c r="E123" s="190" t="n">
        <x:f>'07_Presupuesto'!E33</x:f>
        <x:v>78.61</x:v>
      </x:c>
      <x:c r="F123" s="190" t="n">
        <x:f>E48</x:f>
        <x:v>12</x:v>
      </x:c>
      <x:c r="G123" s="190" t="n">
        <x:f>F48</x:f>
        <x:v>58</x:v>
      </x:c>
      <x:c r="H123" s="190" t="n">
        <x:f>G48</x:f>
        <x:v>70</x:v>
      </x:c>
      <x:c r="I123" s="190" t="n">
        <x:f>H48</x:f>
        <x:v>58</x:v>
      </x:c>
      <x:c r="J123" s="190" t="n">
        <x:f>I48</x:f>
        <x:v>70</x:v>
      </x:c>
      <x:c r="K123" s="190" t="n">
        <x:f>J48</x:f>
        <x:v>0</x:v>
      </x:c>
      <x:c r="L123" s="185" t="str">
        <x:f>L48</x:f>
        <x:v>SÍ</x:v>
      </x:c>
    </x:row>
    <x:row r="124" ht="42" customHeight="1">
      <x:c r="A124" s="185" t="str">
        <x:f>'07_Presupuesto'!A34</x:f>
        <x:v>B.1.6.2</x:v>
      </x:c>
      <x:c r="B124" s="185" t="str">
        <x:f>'07_Presupuesto'!B34</x:f>
        <x:v>J</x:v>
      </x:c>
      <x:c r="C124" s="185" t="str">
        <x:f>'07_Presupuesto'!C34</x:f>
        <x:v>Planchas OSB e=11.1mm</x:v>
      </x:c>
      <x:c r="D124" s="185" t="str">
        <x:f>'07_Presupuesto'!D34</x:f>
        <x:v>M2</x:v>
      </x:c>
      <x:c r="E124" s="190" t="n">
        <x:f>'07_Presupuesto'!E34</x:f>
        <x:v>78.61</x:v>
      </x:c>
      <x:c r="F124" s="190" t="n">
        <x:f>E48</x:f>
        <x:v>12</x:v>
      </x:c>
      <x:c r="G124" s="190" t="n">
        <x:f>F48</x:f>
        <x:v>58</x:v>
      </x:c>
      <x:c r="H124" s="190" t="n">
        <x:f>G48</x:f>
        <x:v>70</x:v>
      </x:c>
      <x:c r="I124" s="190" t="n">
        <x:f>H48</x:f>
        <x:v>58</x:v>
      </x:c>
      <x:c r="J124" s="190" t="n">
        <x:f>I48</x:f>
        <x:v>70</x:v>
      </x:c>
      <x:c r="K124" s="190" t="n">
        <x:f>J48</x:f>
        <x:v>0</x:v>
      </x:c>
      <x:c r="L124" s="185" t="str">
        <x:f>L48</x:f>
        <x:v>SÍ</x:v>
      </x:c>
    </x:row>
    <x:row r="125" ht="42" customHeight="1">
      <x:c r="A125" s="185" t="str">
        <x:f>'07_Presupuesto'!A35</x:f>
        <x:v>B.1.6.3</x:v>
      </x:c>
      <x:c r="B125" s="185" t="str">
        <x:f>'07_Presupuesto'!B35</x:f>
        <x:v>J</x:v>
      </x:c>
      <x:c r="C125" s="185" t="str">
        <x:f>'07_Presupuesto'!C35</x:f>
        <x:v>Cubierta Onda Estándar</x:v>
      </x:c>
      <x:c r="D125" s="185" t="str">
        <x:f>'07_Presupuesto'!D35</x:f>
        <x:v>M2</x:v>
      </x:c>
      <x:c r="E125" s="190" t="n">
        <x:f>'07_Presupuesto'!E35</x:f>
        <x:v>78.61</x:v>
      </x:c>
      <x:c r="F125" s="190" t="n">
        <x:f>E48</x:f>
        <x:v>12</x:v>
      </x:c>
      <x:c r="G125" s="190" t="n">
        <x:f>F48</x:f>
        <x:v>58</x:v>
      </x:c>
      <x:c r="H125" s="190" t="n">
        <x:f>G48</x:f>
        <x:v>70</x:v>
      </x:c>
      <x:c r="I125" s="190" t="n">
        <x:f>H48</x:f>
        <x:v>58</x:v>
      </x:c>
      <x:c r="J125" s="190" t="n">
        <x:f>I48</x:f>
        <x:v>70</x:v>
      </x:c>
      <x:c r="K125" s="190" t="n">
        <x:f>J48</x:f>
        <x:v>0</x:v>
      </x:c>
      <x:c r="L125" s="185" t="str">
        <x:f>L48</x:f>
        <x:v>SÍ</x:v>
      </x:c>
    </x:row>
    <x:row r="126" ht="42" customHeight="1">
      <x:c r="A126" s="185" t="str">
        <x:f>'07_Presupuesto'!A41</x:f>
        <x:v>B.2.4/a)</x:v>
      </x:c>
      <x:c r="B126" s="185" t="str">
        <x:f>'07_Presupuesto'!B41</x:f>
        <x:v>J</x:v>
      </x:c>
      <x:c r="C126" s="185" t="str">
        <x:f>'07_Presupuesto'!C41</x:f>
        <x:v>Forros</x:v>
      </x:c>
      <x:c r="D126" s="185" t="str">
        <x:f>'07_Presupuesto'!D41</x:f>
        <x:v>ML</x:v>
      </x:c>
      <x:c r="E126" s="190" t="n">
        <x:f>'07_Presupuesto'!E41</x:f>
        <x:v>25</x:v>
      </x:c>
      <x:c r="F126" s="190" t="n">
        <x:f>E48</x:f>
        <x:v>12</x:v>
      </x:c>
      <x:c r="G126" s="190" t="n">
        <x:f>F48</x:f>
        <x:v>58</x:v>
      </x:c>
      <x:c r="H126" s="190" t="n">
        <x:f>G48</x:f>
        <x:v>70</x:v>
      </x:c>
      <x:c r="I126" s="190" t="n">
        <x:f>H48</x:f>
        <x:v>58</x:v>
      </x:c>
      <x:c r="J126" s="190" t="n">
        <x:f>I48</x:f>
        <x:v>70</x:v>
      </x:c>
      <x:c r="K126" s="190" t="n">
        <x:f>J48</x:f>
        <x:v>0</x:v>
      </x:c>
      <x:c r="L126" s="185" t="str">
        <x:f>L48</x:f>
        <x:v>SÍ</x:v>
      </x:c>
    </x:row>
    <x:row r="127" ht="42" customHeight="1">
      <x:c r="A127" s="185" t="str">
        <x:f>'07_Presupuesto'!A42</x:f>
        <x:v>B.2.4/b)</x:v>
      </x:c>
      <x:c r="B127" s="185" t="str">
        <x:f>'07_Presupuesto'!B42</x:f>
        <x:v>J</x:v>
      </x:c>
      <x:c r="C127" s="185" t="str">
        <x:f>'07_Presupuesto'!C42</x:f>
        <x:v>Canales</x:v>
      </x:c>
      <x:c r="D127" s="185" t="str">
        <x:f>'07_Presupuesto'!D42</x:f>
        <x:v>ML</x:v>
      </x:c>
      <x:c r="E127" s="190" t="n">
        <x:f>'07_Presupuesto'!E42</x:f>
        <x:v>45</x:v>
      </x:c>
      <x:c r="F127" s="190" t="n">
        <x:f>E48</x:f>
        <x:v>12</x:v>
      </x:c>
      <x:c r="G127" s="190" t="n">
        <x:f>F48</x:f>
        <x:v>58</x:v>
      </x:c>
      <x:c r="H127" s="190" t="n">
        <x:f>G48</x:f>
        <x:v>70</x:v>
      </x:c>
      <x:c r="I127" s="190" t="n">
        <x:f>H48</x:f>
        <x:v>58</x:v>
      </x:c>
      <x:c r="J127" s="190" t="n">
        <x:f>I48</x:f>
        <x:v>70</x:v>
      </x:c>
      <x:c r="K127" s="190" t="n">
        <x:f>J48</x:f>
        <x:v>0</x:v>
      </x:c>
      <x:c r="L127" s="185" t="str">
        <x:f>L48</x:f>
        <x:v>SÍ</x:v>
      </x:c>
    </x:row>
    <x:row r="128" ht="42" customHeight="1">
      <x:c r="A128" s="185" t="str">
        <x:f>'07_Presupuesto'!A43</x:f>
        <x:v>B.2.4/c)</x:v>
      </x:c>
      <x:c r="B128" s="185" t="str">
        <x:f>'07_Presupuesto'!B43</x:f>
        <x:v>J</x:v>
      </x:c>
      <x:c r="C128" s="185" t="str">
        <x:f>'07_Presupuesto'!C43</x:f>
        <x:v>Bajadas</x:v>
      </x:c>
      <x:c r="D128" s="185" t="str">
        <x:f>'07_Presupuesto'!D43</x:f>
        <x:v>ML</x:v>
      </x:c>
      <x:c r="E128" s="190" t="n">
        <x:f>'07_Presupuesto'!E43</x:f>
        <x:v>24</x:v>
      </x:c>
      <x:c r="F128" s="190" t="n">
        <x:f>E48</x:f>
        <x:v>12</x:v>
      </x:c>
      <x:c r="G128" s="190" t="n">
        <x:f>F48</x:f>
        <x:v>58</x:v>
      </x:c>
      <x:c r="H128" s="190" t="n">
        <x:f>G48</x:f>
        <x:v>70</x:v>
      </x:c>
      <x:c r="I128" s="190" t="n">
        <x:f>H48</x:f>
        <x:v>58</x:v>
      </x:c>
      <x:c r="J128" s="190" t="n">
        <x:f>I48</x:f>
        <x:v>70</x:v>
      </x:c>
      <x:c r="K128" s="190" t="n">
        <x:f>J48</x:f>
        <x:v>0</x:v>
      </x:c>
      <x:c r="L128" s="185" t="str">
        <x:f>L48</x:f>
        <x:v>SÍ</x:v>
      </x:c>
    </x:row>
    <x:row r="129" ht="42" customHeight="1">
      <x:c r="A129" s="185" t="str">
        <x:f>'07_Presupuesto'!A44</x:f>
        <x:v>B.2.4/d)</x:v>
      </x:c>
      <x:c r="B129" s="185" t="str">
        <x:f>'07_Presupuesto'!B44</x:f>
        <x:v>J</x:v>
      </x:c>
      <x:c r="C129" s="185" t="str">
        <x:f>'07_Presupuesto'!C44</x:f>
        <x:v>Salida Ventilaciones</x:v>
      </x:c>
      <x:c r="D129" s="185" t="str">
        <x:f>'07_Presupuesto'!D44</x:f>
        <x:v>ML</x:v>
      </x:c>
      <x:c r="E129" s="190" t="n">
        <x:f>'07_Presupuesto'!E44</x:f>
        <x:v>6</x:v>
      </x:c>
      <x:c r="F129" s="190" t="n">
        <x:f>E48</x:f>
        <x:v>12</x:v>
      </x:c>
      <x:c r="G129" s="190" t="n">
        <x:f>F48</x:f>
        <x:v>58</x:v>
      </x:c>
      <x:c r="H129" s="190" t="n">
        <x:f>G48</x:f>
        <x:v>70</x:v>
      </x:c>
      <x:c r="I129" s="190" t="n">
        <x:f>H48</x:f>
        <x:v>58</x:v>
      </x:c>
      <x:c r="J129" s="190" t="n">
        <x:f>I48</x:f>
        <x:v>70</x:v>
      </x:c>
      <x:c r="K129" s="190" t="n">
        <x:f>J48</x:f>
        <x:v>0</x:v>
      </x:c>
      <x:c r="L129" s="185" t="str">
        <x:f>L48</x:f>
        <x:v>SÍ</x:v>
      </x:c>
    </x:row>
  </x:sheetData>
  <x:mergeCells>
    <x:mergeCell ref="A2:L2"/>
    <x:mergeCell ref="A3:L4"/>
    <x:mergeCell ref="A5:L6"/>
    <x:mergeCell ref="A7:L8"/>
    <x:mergeCell ref="A40:L40"/>
    <x:mergeCell ref="A51:L53"/>
    <x:mergeCell ref="A64:L64"/>
    <x:mergeCell ref="A65:L66"/>
    <x:mergeCell ref="A101:L101"/>
    <x:mergeCell ref="A102:L102"/>
  </x:mergeCells>
  <x:conditionalFormatting sqref="A42:L49">
    <x:cfRule type="expression" dxfId="30" priority="1">
      <x:formula>ABS($J42)&lt;0.0001</x:formula>
    </x:cfRule>
  </x:conditionalFormatting>
  <x:conditionalFormatting sqref="A104:L129">
    <x:cfRule type="expression" dxfId="31" priority="2">
      <x:formula>ABS($K104)&lt;0.0001</x:formula>
    </x:cfRule>
  </x:conditionalFormatting>
  <x:pageMargins left="0.7" right="0.7" top="0.75" bottom="0.75" header="0.3" footer="0.3"/>
  <x:drawing xmlns:r="http://schemas.openxmlformats.org/officeDocument/2006/relationships" r:id="Rc5124097c5ce4f42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43" hidden="0" customWidth="1"/>
    <x:col min="4" max="4" width="19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2" ht="32" customHeight="1">
      <x:c r="A2" s="182" t="str">
        <x:v>PERT DE TERMINACIONES - ES3 IND. 4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</x:row>
    <x:row r="3" ht="24" customHeight="1">
      <x:c r="A3" s="185" t="str">
        <x:v>Rúbrica: PERT de todas las partidas de terminaciones. 6 paquetes de programación vinculan 38 partidas presupuestarias; desglose íntegro desde la fila 103.</x:v>
      </x:c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</x:row>
    <x:row r="4" ht="24" customHeight="1">
      <x:c r="A4" s="185"/>
      <x:c r="B4" s="185"/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</x:row>
    <x:row r="5" ht="24" customHeight="1">
      <x:c r="A5" s="185" t="str">
        <x:v>Red sectorial autónoma: día 0 local, 57.50 días. Entradas externas Q depende de L, K; U depende de J, K; V depende de P se conservan en la red total, no en esta subred. No sumar su duración al plazo total.</x:v>
      </x:c>
      <x:c r="B5" s="185"/>
      <x:c r="C5" s="185"/>
      <x:c r="D5" s="185"/>
      <x:c r="E5" s="185"/>
      <x:c r="F5" s="185"/>
      <x:c r="G5" s="185"/>
      <x:c r="H5" s="185"/>
      <x:c r="I5" s="185"/>
      <x:c r="J5" s="185"/>
      <x:c r="K5" s="185"/>
      <x:c r="L5" s="185"/>
    </x:row>
    <x:row r="6" ht="24" customHeight="1">
      <x:c r="A6" s="185"/>
      <x:c r="B6" s="185"/>
      <x:c r="C6" s="185"/>
      <x:c r="D6" s="185"/>
      <x:c r="E6" s="185"/>
      <x:c r="F6" s="185"/>
      <x:c r="G6" s="185"/>
      <x:c r="H6" s="185"/>
      <x:c r="I6" s="185"/>
      <x:c r="J6" s="185"/>
      <x:c r="K6" s="185"/>
      <x:c r="L6" s="185"/>
    </x:row>
    <x:row r="7" ht="24" customHeight="1">
      <x:c r="A7" s="185" t="str">
        <x:v>Lectura: arriba IT (inicio temprano) / FT (término temprano); abajo ITa (inicio tardío) / FTa (término tardío). Rojo: ruta crítica. Azul: actividades con holgura.</x:v>
      </x:c>
      <x:c r="B7" s="185"/>
      <x:c r="C7" s="185"/>
      <x:c r="D7" s="185"/>
      <x:c r="E7" s="185"/>
      <x:c r="F7" s="185"/>
      <x:c r="G7" s="185"/>
      <x:c r="H7" s="185"/>
      <x:c r="I7" s="185"/>
      <x:c r="J7" s="185"/>
      <x:c r="K7" s="185"/>
      <x:c r="L7" s="185"/>
    </x:row>
    <x:row r="8" ht="24" customHeight="1">
      <x:c r="A8" s="185"/>
      <x:c r="B8" s="185"/>
      <x:c r="C8" s="185"/>
      <x:c r="D8" s="185"/>
      <x:c r="E8" s="185"/>
      <x:c r="F8" s="185"/>
      <x:c r="G8" s="185"/>
      <x:c r="H8" s="185"/>
      <x:c r="I8" s="185"/>
      <x:c r="J8" s="185"/>
      <x:c r="K8" s="185"/>
      <x:c r="L8" s="185"/>
    </x:row>
    <x:row r="10" ht="24" customHeight="1"/>
    <x:row r="11" ht="24" customHeight="1"/>
    <x:row r="12" ht="24" customHeight="1"/>
    <x:row r="13" ht="24" customHeight="1"/>
    <x:row r="14" ht="24" customHeight="1"/>
    <x:row r="15" ht="24" customHeight="1"/>
    <x:row r="16" ht="24" customHeight="1"/>
    <x:row r="17" ht="24" customHeight="1"/>
    <x:row r="18" ht="24" customHeight="1"/>
    <x:row r="19" ht="24" customHeight="1"/>
    <x:row r="20" ht="24" customHeight="1"/>
    <x:row r="21" ht="24" customHeight="1"/>
    <x:row r="22" ht="24" customHeight="1"/>
    <x:row r="23" ht="24" customHeight="1"/>
    <x:row r="24" ht="24" customHeight="1"/>
    <x:row r="25" ht="24" customHeight="1"/>
    <x:row r="26" ht="24" customHeight="1"/>
    <x:row r="27" ht="24" customHeight="1"/>
    <x:row r="28" ht="24" customHeight="1"/>
    <x:row r="29" ht="24" customHeight="1"/>
    <x:row r="30" ht="24" customHeight="1"/>
    <x:row r="31" ht="24" customHeight="1"/>
    <x:row r="32" ht="24" customHeight="1"/>
    <x:row r="33" ht="24" customHeight="1"/>
    <x:row r="34" ht="24" customHeight="1"/>
    <x:row r="35" ht="24" customHeight="1"/>
    <x:row r="36" ht="24" customHeight="1"/>
    <x:row r="37" ht="24" customHeight="1"/>
    <x:row r="38" ht="24" customHeight="1"/>
    <x:row r="39" ht="24" customHeight="1"/>
    <x:row r="40" ht="24" customHeight="1"/>
    <x:row r="41" ht="24" customHeight="1"/>
    <x:row r="42" ht="24" customHeight="1"/>
    <x:row r="43" ht="24" customHeight="1"/>
    <x:row r="44" ht="24" customHeight="1"/>
    <x:row r="45" ht="24" customHeight="1"/>
    <x:row r="46" ht="24" customHeight="1"/>
    <x:row r="47" ht="24" customHeight="1"/>
    <x:row r="48" ht="24" customHeight="1"/>
    <x:row r="49" ht="24" customHeight="1"/>
    <x:row r="50" ht="24" customHeight="1"/>
    <x:row r="51" ht="32" customHeight="1">
      <x:c r="A51" s="182" t="str">
        <x:v>TABLA SECTORIAL - RUTA CRÍTICA Q → R → T → V</x:v>
      </x:c>
      <x:c r="B51" s="182"/>
      <x:c r="C51" s="182"/>
      <x:c r="D51" s="182"/>
      <x:c r="E51" s="182"/>
      <x:c r="F51" s="182"/>
      <x:c r="G51" s="182"/>
      <x:c r="H51" s="182"/>
      <x:c r="I51" s="182"/>
      <x:c r="J51" s="182"/>
      <x:c r="K51" s="182"/>
      <x:c r="L51" s="182"/>
    </x:row>
    <x:row r="52" ht="44" customHeight="1">
      <x:c r="A52" s="188" t="str">
        <x:v>Nodo</x:v>
      </x:c>
      <x:c r="B52" s="188" t="str">
        <x:v>EDT</x:v>
      </x:c>
      <x:c r="C52" s="188" t="str">
        <x:v>Partida / paquete</x:v>
      </x:c>
      <x:c r="D52" s="188" t="str">
        <x:v>Predecesoras locales</x:v>
      </x:c>
      <x:c r="E52" s="188" t="str">
        <x:v>Duración (d)</x:v>
      </x:c>
      <x:c r="F52" s="188" t="str">
        <x:v>IT</x:v>
      </x:c>
      <x:c r="G52" s="188" t="str">
        <x:v>FT</x:v>
      </x:c>
      <x:c r="H52" s="188" t="str">
        <x:v>ITa</x:v>
      </x:c>
      <x:c r="I52" s="188" t="str">
        <x:v>FTa</x:v>
      </x:c>
      <x:c r="J52" s="188" t="str">
        <x:v>HT</x:v>
      </x:c>
      <x:c r="K52" s="188" t="str">
        <x:v>HL</x:v>
      </x:c>
      <x:c r="L52" s="188" t="str">
        <x:v>Crítica</x:v>
      </x:c>
    </x:row>
    <x:row r="53" ht="42" customHeight="1">
      <x:c r="A53" s="185" t="str">
        <x:f>'06_PERT_Proyecto'!A22</x:f>
        <x:v>Q</x:v>
      </x:c>
      <x:c r="B53" s="185" t="str">
        <x:f>'06_PERT_Proyecto'!B22</x:f>
        <x:v>4.1</x:v>
      </x:c>
      <x:c r="C53" s="185" t="str">
        <x:f>'06_PERT_Proyecto'!D22</x:f>
        <x:v>Revestimientos interiores</x:v>
      </x:c>
      <x:c r="D53" s="185" t="str">
        <x:v>—</x:v>
      </x:c>
      <x:c r="E53" s="190" t="n">
        <x:f>'06_PERT_Proyecto'!I22</x:f>
        <x:v>16.666666666666668</x:v>
      </x:c>
      <x:c r="F53" s="190" t="n">
        <x:f>0</x:f>
        <x:v>0</x:v>
      </x:c>
      <x:c r="G53" s="190" t="n">
        <x:f>F53+E53</x:f>
        <x:v>16.666666666666668</x:v>
      </x:c>
      <x:c r="H53" s="190" t="n">
        <x:f>I53-E53</x:f>
        <x:v>0</x:v>
      </x:c>
      <x:c r="I53" s="190" t="n">
        <x:f>MIN(H54,H55)</x:f>
        <x:v>16.666666666666668</x:v>
      </x:c>
      <x:c r="J53" s="190" t="n">
        <x:f>H53-F53</x:f>
        <x:v>0</x:v>
      </x:c>
      <x:c r="K53" s="190" t="n">
        <x:f>MIN(F54,F55)-G53</x:f>
        <x:v>0</x:v>
      </x:c>
      <x:c r="L53" s="189" t="str">
        <x:f>IF(ABS(J53)&lt;0.0001,"SÍ","NO")</x:f>
        <x:v>SÍ</x:v>
      </x:c>
    </x:row>
    <x:row r="54" ht="42" customHeight="1">
      <x:c r="A54" s="185" t="str">
        <x:f>'06_PERT_Proyecto'!A23</x:f>
        <x:v>R</x:v>
      </x:c>
      <x:c r="B54" s="185" t="str">
        <x:f>'06_PERT_Proyecto'!B23</x:f>
        <x:v>4.2</x:v>
      </x:c>
      <x:c r="C54" s="185" t="str">
        <x:f>'06_PERT_Proyecto'!D23</x:f>
        <x:v>Cielos y elementos complementarios</x:v>
      </x:c>
      <x:c r="D54" s="185" t="str">
        <x:v>Q</x:v>
      </x:c>
      <x:c r="E54" s="190" t="n">
        <x:f>'06_PERT_Proyecto'!I23</x:f>
        <x:v>12.5</x:v>
      </x:c>
      <x:c r="F54" s="190" t="n">
        <x:f>MAX(G53)</x:f>
        <x:v>16.666666666666668</x:v>
      </x:c>
      <x:c r="G54" s="190" t="n">
        <x:f>F54+E54</x:f>
        <x:v>29.166666666666668</x:v>
      </x:c>
      <x:c r="H54" s="190" t="n">
        <x:f>I54-E54</x:f>
        <x:v>16.666666666666668</x:v>
      </x:c>
      <x:c r="I54" s="190" t="n">
        <x:f>MIN(H56)</x:f>
        <x:v>29.166666666666668</x:v>
      </x:c>
      <x:c r="J54" s="190" t="n">
        <x:f>H54-F54</x:f>
        <x:v>0</x:v>
      </x:c>
      <x:c r="K54" s="190" t="n">
        <x:f>MIN(F56)-G54</x:f>
        <x:v>0</x:v>
      </x:c>
      <x:c r="L54" s="189" t="str">
        <x:f>IF(ABS(J54)&lt;0.0001,"SÍ","NO")</x:f>
        <x:v>SÍ</x:v>
      </x:c>
    </x:row>
    <x:row r="55" ht="42" customHeight="1">
      <x:c r="A55" s="185" t="str">
        <x:f>'06_PERT_Proyecto'!A24</x:f>
        <x:v>S</x:v>
      </x:c>
      <x:c r="B55" s="185" t="str">
        <x:f>'06_PERT_Proyecto'!B24</x:f>
        <x:v>4.3</x:v>
      </x:c>
      <x:c r="C55" s="185" t="str">
        <x:f>'06_PERT_Proyecto'!D24</x:f>
        <x:v>Pavimentos</x:v>
      </x:c>
      <x:c r="D55" s="185" t="str">
        <x:v>Q</x:v>
      </x:c>
      <x:c r="E55" s="190" t="n">
        <x:f>'06_PERT_Proyecto'!I24</x:f>
        <x:v>10.5</x:v>
      </x:c>
      <x:c r="F55" s="190" t="n">
        <x:f>MAX(G53)</x:f>
        <x:v>16.666666666666668</x:v>
      </x:c>
      <x:c r="G55" s="190" t="n">
        <x:f>F55+E55</x:f>
        <x:v>27.166666666666668</x:v>
      </x:c>
      <x:c r="H55" s="190" t="n">
        <x:f>I55-E55</x:f>
        <x:v>18.666666666666668</x:v>
      </x:c>
      <x:c r="I55" s="190" t="n">
        <x:f>MIN(H56)</x:f>
        <x:v>29.166666666666668</x:v>
      </x:c>
      <x:c r="J55" s="190" t="n">
        <x:f>H55-F55</x:f>
        <x:v>2</x:v>
      </x:c>
      <x:c r="K55" s="190" t="n">
        <x:f>MIN(F56)-G55</x:f>
        <x:v>2</x:v>
      </x:c>
      <x:c r="L55" s="189" t="str">
        <x:f>IF(ABS(J55)&lt;0.0001,"SÍ","NO")</x:f>
        <x:v>NO</x:v>
      </x:c>
    </x:row>
    <x:row r="56" ht="42" customHeight="1">
      <x:c r="A56" s="185" t="str">
        <x:f>'06_PERT_Proyecto'!A25</x:f>
        <x:v>T</x:v>
      </x:c>
      <x:c r="B56" s="185" t="str">
        <x:f>'06_PERT_Proyecto'!B25</x:f>
        <x:v>4.4</x:v>
      </x:c>
      <x:c r="C56" s="185" t="str">
        <x:f>'06_PERT_Proyecto'!D25</x:f>
        <x:v>Pinturas interiores y exteriores</x:v>
      </x:c>
      <x:c r="D56" s="185" t="str">
        <x:v>R, S</x:v>
      </x:c>
      <x:c r="E56" s="190" t="n">
        <x:f>'06_PERT_Proyecto'!I25</x:f>
        <x:v>20.833333333333332</x:v>
      </x:c>
      <x:c r="F56" s="190" t="n">
        <x:f>MAX(G54,G55)</x:f>
        <x:v>29.166666666666668</x:v>
      </x:c>
      <x:c r="G56" s="190" t="n">
        <x:f>F56+E56</x:f>
        <x:v>50</x:v>
      </x:c>
      <x:c r="H56" s="190" t="n">
        <x:f>I56-E56</x:f>
        <x:v>29.166666666666668</x:v>
      </x:c>
      <x:c r="I56" s="190" t="n">
        <x:f>MIN(H58)</x:f>
        <x:v>50</x:v>
      </x:c>
      <x:c r="J56" s="190" t="n">
        <x:f>H56-F56</x:f>
        <x:v>0</x:v>
      </x:c>
      <x:c r="K56" s="190" t="n">
        <x:f>MIN(F58)-G56</x:f>
        <x:v>0</x:v>
      </x:c>
      <x:c r="L56" s="189" t="str">
        <x:f>IF(ABS(J56)&lt;0.0001,"SÍ","NO")</x:f>
        <x:v>SÍ</x:v>
      </x:c>
    </x:row>
    <x:row r="57" ht="42" customHeight="1">
      <x:c r="A57" s="185" t="str">
        <x:f>'06_PERT_Proyecto'!A26</x:f>
        <x:v>U</x:v>
      </x:c>
      <x:c r="B57" s="185" t="str">
        <x:f>'06_PERT_Proyecto'!B26</x:f>
        <x:v>4.5</x:v>
      </x:c>
      <x:c r="C57" s="185" t="str">
        <x:f>'06_PERT_Proyecto'!D26</x:f>
        <x:v>Puertas, ventanas y quincallería</x:v>
      </x:c>
      <x:c r="D57" s="185" t="str">
        <x:v>—</x:v>
      </x:c>
      <x:c r="E57" s="190" t="n">
        <x:f>'06_PERT_Proyecto'!I26</x:f>
        <x:v>16.666666666666668</x:v>
      </x:c>
      <x:c r="F57" s="190" t="n">
        <x:f>0</x:f>
        <x:v>0</x:v>
      </x:c>
      <x:c r="G57" s="190" t="n">
        <x:f>F57+E57</x:f>
        <x:v>16.666666666666668</x:v>
      </x:c>
      <x:c r="H57" s="190" t="n">
        <x:f>I57-E57</x:f>
        <x:v>33.33333333333333</x:v>
      </x:c>
      <x:c r="I57" s="190" t="n">
        <x:f>MIN(H58)</x:f>
        <x:v>50</x:v>
      </x:c>
      <x:c r="J57" s="190" t="n">
        <x:f>H57-F57</x:f>
        <x:v>33.33333333333333</x:v>
      </x:c>
      <x:c r="K57" s="190" t="n">
        <x:f>MIN(F58)-G57</x:f>
        <x:v>33.33333333333333</x:v>
      </x:c>
      <x:c r="L57" s="189" t="str">
        <x:f>IF(ABS(J57)&lt;0.0001,"SÍ","NO")</x:f>
        <x:v>NO</x:v>
      </x:c>
    </x:row>
    <x:row r="58" ht="42" customHeight="1">
      <x:c r="A58" s="185" t="str">
        <x:f>'06_PERT_Proyecto'!A27</x:f>
        <x:v>V</x:v>
      </x:c>
      <x:c r="B58" s="185" t="str">
        <x:f>'06_PERT_Proyecto'!B27</x:f>
        <x:v>4.6</x:v>
      </x:c>
      <x:c r="C58" s="185" t="str">
        <x:f>'06_PERT_Proyecto'!D27</x:f>
        <x:v>Limpieza, remates y entrega</x:v>
      </x:c>
      <x:c r="D58" s="185" t="str">
        <x:v>T, U</x:v>
      </x:c>
      <x:c r="E58" s="190" t="n">
        <x:f>'06_PERT_Proyecto'!I27</x:f>
        <x:v>7.5</x:v>
      </x:c>
      <x:c r="F58" s="190" t="n">
        <x:f>MAX(G56,G57)</x:f>
        <x:v>50</x:v>
      </x:c>
      <x:c r="G58" s="190" t="n">
        <x:f>F58+E58</x:f>
        <x:v>57.5</x:v>
      </x:c>
      <x:c r="H58" s="190" t="n">
        <x:f>I58-E58</x:f>
        <x:v>50</x:v>
      </x:c>
      <x:c r="I58" s="190" t="n">
        <x:f>MAX(G53:G58)</x:f>
        <x:v>57.5</x:v>
      </x:c>
      <x:c r="J58" s="190" t="n">
        <x:f>H58-F58</x:f>
        <x:v>0</x:v>
      </x:c>
      <x:c r="K58" s="190" t="n">
        <x:f>MAX(G53:G58)-G58</x:f>
        <x:v>0</x:v>
      </x:c>
      <x:c r="L58" s="189" t="str">
        <x:f>IF(ABS(J58)&lt;0.0001,"SÍ","NO")</x:f>
        <x:v>SÍ</x:v>
      </x:c>
    </x:row>
    <x:row r="59" ht="24" customHeight="1"/>
    <x:row r="60" ht="24" customHeight="1">
      <x:c r="A60" s="185" t="str">
        <x:v>FT = IT + duración. IT = máximo FT de las predecesoras. FTa = mínimo ITa de las sucesoras. ITa = FTa − duración. HT = ITa − IT. PERT usa te = (to + 4 tm + tp) / 6 sin redondear los cálculos. Las capturas son estáticas: regenerarlas después de cambiar entradas.</x:v>
      </x:c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</x:row>
    <x:row r="61" ht="24" customHeight="1">
      <x:c r="A61" s="185"/>
      <x:c r="B61" s="185"/>
      <x:c r="C61" s="185"/>
      <x:c r="D61" s="185"/>
      <x:c r="E61" s="185"/>
      <x:c r="F61" s="185"/>
      <x:c r="G61" s="185"/>
      <x:c r="H61" s="185"/>
      <x:c r="I61" s="185"/>
      <x:c r="J61" s="185"/>
      <x:c r="K61" s="185"/>
      <x:c r="L61" s="185"/>
    </x:row>
    <x:row r="62" ht="24" customHeight="1">
      <x:c r="A62" s="185"/>
      <x:c r="B62" s="185"/>
      <x:c r="C62" s="185"/>
      <x:c r="D62" s="185"/>
      <x:c r="E62" s="185"/>
      <x:c r="F62" s="185"/>
      <x:c r="G62" s="185"/>
      <x:c r="H62" s="185"/>
      <x:c r="I62" s="185"/>
      <x:c r="J62" s="185"/>
      <x:c r="K62" s="185"/>
      <x:c r="L62" s="185"/>
    </x:row>
    <x:row r="63" ht="24" customHeight="1"/>
    <x:row r="64" ht="32" customHeight="1">
      <x:c r="A64" s="182" t="str">
        <x:v>PERT DEL PROYECTO COMPLETO - COMPLEMENTO DE COORDINACIÓN</x:v>
      </x:c>
      <x:c r="B64" s="182"/>
      <x:c r="C64" s="182"/>
      <x:c r="D64" s="182"/>
      <x:c r="E64" s="182"/>
      <x:c r="F64" s="182"/>
      <x:c r="G64" s="182"/>
      <x:c r="H64" s="182"/>
      <x:c r="I64" s="182"/>
      <x:c r="J64" s="182"/>
      <x:c r="K64" s="182"/>
      <x:c r="L64" s="182"/>
    </x:row>
    <x:row r="65" ht="24" customHeight="1">
      <x:c r="A65" s="185" t="str">
        <x:v>Plazo 155.17 días. Ruta crítica: A → B → D → E → F → G → I → J → L → Q → R → T → V. Se mantienen todas las entradas externas y frentes del proyecto.</x:v>
      </x:c>
      <x:c r="B65" s="185"/>
      <x:c r="C65" s="185"/>
      <x:c r="D65" s="185"/>
      <x:c r="E65" s="185"/>
      <x:c r="F65" s="185"/>
      <x:c r="G65" s="185"/>
      <x:c r="H65" s="185"/>
      <x:c r="I65" s="185"/>
      <x:c r="J65" s="185"/>
      <x:c r="K65" s="185"/>
      <x:c r="L65" s="185"/>
    </x:row>
    <x:row r="66" ht="24" customHeight="1">
      <x:c r="A66" s="185"/>
      <x:c r="B66" s="185"/>
      <x:c r="C66" s="185"/>
      <x:c r="D66" s="185"/>
      <x:c r="E66" s="185"/>
      <x:c r="F66" s="185"/>
      <x:c r="G66" s="185"/>
      <x:c r="H66" s="185"/>
      <x:c r="I66" s="185"/>
      <x:c r="J66" s="185"/>
      <x:c r="K66" s="185"/>
      <x:c r="L66" s="185"/>
    </x:row>
    <x:row r="68" ht="24" customHeight="1"/>
    <x:row r="69" ht="24" customHeight="1"/>
    <x:row r="70" ht="24" customHeight="1"/>
    <x:row r="71" ht="24" customHeight="1"/>
    <x:row r="72" ht="24" customHeight="1"/>
    <x:row r="73" ht="24" customHeight="1"/>
    <x:row r="74" ht="24" customHeight="1"/>
    <x:row r="75" ht="24" customHeight="1"/>
    <x:row r="76" ht="24" customHeight="1"/>
    <x:row r="77" ht="24" customHeight="1"/>
    <x:row r="78" ht="24" customHeight="1"/>
    <x:row r="79" ht="24" customHeight="1"/>
    <x:row r="80" ht="24" customHeight="1"/>
    <x:row r="81" ht="24" customHeight="1"/>
    <x:row r="82" ht="24" customHeight="1"/>
    <x:row r="83" ht="24" customHeight="1"/>
    <x:row r="84" ht="24" customHeight="1"/>
    <x:row r="85" ht="24" customHeight="1"/>
    <x:row r="86" ht="24" customHeight="1"/>
    <x:row r="87" ht="24" customHeight="1"/>
    <x:row r="88" ht="24" customHeight="1"/>
    <x:row r="89" ht="24" customHeight="1"/>
    <x:row r="90" ht="24" customHeight="1"/>
    <x:row r="91" ht="24" customHeight="1"/>
    <x:row r="92" ht="24" customHeight="1"/>
    <x:row r="93" ht="24" customHeight="1"/>
    <x:row r="94" ht="24" customHeight="1"/>
    <x:row r="95" ht="24" customHeight="1"/>
    <x:row r="96" ht="24" customHeight="1"/>
    <x:row r="97" ht="24" customHeight="1"/>
    <x:row r="98" ht="24" customHeight="1"/>
    <x:row r="99" ht="24" customHeight="1"/>
    <x:row r="100" ht="24" customHeight="1"/>
    <x:row r="101" ht="32" customHeight="1">
      <x:c r="A101" s="182" t="str">
        <x:v>DESGLOSE DE COBERTURA Y TRAZABILIDAD POR PARTIDA</x:v>
      </x:c>
      <x:c r="B101" s="182"/>
      <x:c r="C101" s="182"/>
      <x:c r="D101" s="182"/>
      <x:c r="E101" s="182"/>
      <x:c r="F101" s="182"/>
      <x:c r="G101" s="182"/>
      <x:c r="H101" s="182"/>
      <x:c r="I101" s="182"/>
      <x:c r="J101" s="182"/>
      <x:c r="K101" s="182"/>
      <x:c r="L101" s="182"/>
    </x:row>
    <x:row r="102" ht="24" customHeight="1">
      <x:c r="A102" s="185" t="str">
        <x:v>Cada subpartida se ejecuta dentro de su paquete. No tiene duración individual calculada en el Paso 2. Los tiempos siguientes son del paquete, no un rendimiento propio.</x:v>
      </x:c>
      <x:c r="B102" s="185"/>
      <x:c r="C102" s="185"/>
      <x:c r="D102" s="185"/>
      <x:c r="E102" s="185"/>
      <x:c r="F102" s="185"/>
      <x:c r="G102" s="185"/>
      <x:c r="H102" s="185"/>
      <x:c r="I102" s="185"/>
      <x:c r="J102" s="185"/>
      <x:c r="K102" s="185"/>
      <x:c r="L102" s="185"/>
    </x:row>
    <x:row r="103" ht="48" customHeight="1">
      <x:c r="A103" s="188" t="str">
        <x:v>Código presupuesto</x:v>
      </x:c>
      <x:c r="B103" s="188" t="str">
        <x:v>Nodo</x:v>
      </x:c>
      <x:c r="C103" s="188" t="str">
        <x:v>Partida presupuestaria</x:v>
      </x:c>
      <x:c r="D103" s="188" t="str">
        <x:v>Unidad</x:v>
      </x:c>
      <x:c r="E103" s="188" t="str">
        <x:v>Cantidad</x:v>
      </x:c>
      <x:c r="F103" s="188" t="str">
        <x:v>Duración paquete</x:v>
      </x:c>
      <x:c r="G103" s="188" t="str">
        <x:v>IT paquete</x:v>
      </x:c>
      <x:c r="H103" s="188" t="str">
        <x:v>FT paquete</x:v>
      </x:c>
      <x:c r="I103" s="188" t="str">
        <x:v>ITa paquete</x:v>
      </x:c>
      <x:c r="J103" s="188" t="str">
        <x:v>FTa paquete</x:v>
      </x:c>
      <x:c r="K103" s="188" t="str">
        <x:v>HT paquete</x:v>
      </x:c>
      <x:c r="L103" s="188" t="str">
        <x:v>Crítica paquete</x:v>
      </x:c>
    </x:row>
    <x:row r="104" ht="42" customHeight="1">
      <x:c r="A104" s="185" t="str">
        <x:f>'07_Presupuesto'!A36</x:f>
        <x:v>B.2.1.1</x:v>
      </x:c>
      <x:c r="B104" s="185" t="str">
        <x:f>'07_Presupuesto'!B36</x:f>
        <x:v>Q</x:v>
      </x:c>
      <x:c r="C104" s="185" t="str">
        <x:f>'07_Presupuesto'!C36</x:f>
        <x:v>Aislante Térmico Para Muros</x:v>
      </x:c>
      <x:c r="D104" s="185" t="str">
        <x:f>'07_Presupuesto'!D36</x:f>
        <x:v>M2</x:v>
      </x:c>
      <x:c r="E104" s="190" t="n">
        <x:f>'07_Presupuesto'!E36</x:f>
        <x:v>236</x:v>
      </x:c>
      <x:c r="F104" s="190" t="n">
        <x:f>E53</x:f>
        <x:v>16.666666666666668</x:v>
      </x:c>
      <x:c r="G104" s="190" t="n">
        <x:f>F53</x:f>
        <x:v>0</x:v>
      </x:c>
      <x:c r="H104" s="190" t="n">
        <x:f>G53</x:f>
        <x:v>16.666666666666668</x:v>
      </x:c>
      <x:c r="I104" s="190" t="n">
        <x:f>H53</x:f>
        <x:v>0</x:v>
      </x:c>
      <x:c r="J104" s="190" t="n">
        <x:f>I53</x:f>
        <x:v>16.666666666666668</x:v>
      </x:c>
      <x:c r="K104" s="190" t="n">
        <x:f>J53</x:f>
        <x:v>0</x:v>
      </x:c>
      <x:c r="L104" s="185" t="str">
        <x:f>L53</x:f>
        <x:v>SÍ</x:v>
      </x:c>
    </x:row>
    <x:row r="105" ht="42" customHeight="1">
      <x:c r="A105" s="185" t="str">
        <x:f>'07_Presupuesto'!A37</x:f>
        <x:v>B.2.1.2</x:v>
      </x:c>
      <x:c r="B105" s="185" t="str">
        <x:f>'07_Presupuesto'!B37</x:f>
        <x:v>R</x:v>
      </x:c>
      <x:c r="C105" s="185" t="str">
        <x:f>'07_Presupuesto'!C37</x:f>
        <x:v>Aislante Térmico Para Cielo</x:v>
      </x:c>
      <x:c r="D105" s="185" t="str">
        <x:f>'07_Presupuesto'!D37</x:f>
        <x:v>M2</x:v>
      </x:c>
      <x:c r="E105" s="190" t="n">
        <x:f>'07_Presupuesto'!E37</x:f>
        <x:v>78.61</x:v>
      </x:c>
      <x:c r="F105" s="190" t="n">
        <x:f>E54</x:f>
        <x:v>12.5</x:v>
      </x:c>
      <x:c r="G105" s="190" t="n">
        <x:f>F54</x:f>
        <x:v>16.666666666666668</x:v>
      </x:c>
      <x:c r="H105" s="190" t="n">
        <x:f>G54</x:f>
        <x:v>29.166666666666668</x:v>
      </x:c>
      <x:c r="I105" s="190" t="n">
        <x:f>H54</x:f>
        <x:v>16.666666666666668</x:v>
      </x:c>
      <x:c r="J105" s="190" t="n">
        <x:f>I54</x:f>
        <x:v>29.166666666666668</x:v>
      </x:c>
      <x:c r="K105" s="190" t="n">
        <x:f>J54</x:f>
        <x:v>0</x:v>
      </x:c>
      <x:c r="L105" s="185" t="str">
        <x:f>L54</x:f>
        <x:v>SÍ</x:v>
      </x:c>
    </x:row>
    <x:row r="106" ht="42" customHeight="1">
      <x:c r="A106" s="185" t="str">
        <x:f>'07_Presupuesto'!A38</x:f>
        <x:v>B.2.1.3</x:v>
      </x:c>
      <x:c r="B106" s="185" t="str">
        <x:f>'07_Presupuesto'!B38</x:f>
        <x:v>S</x:v>
      </x:c>
      <x:c r="C106" s="185" t="str">
        <x:f>'07_Presupuesto'!C38</x:f>
        <x:v>Impermeabilización Bajo Pavimentos</x:v>
      </x:c>
      <x:c r="D106" s="185" t="str">
        <x:f>'07_Presupuesto'!D38</x:f>
        <x:v>M2</x:v>
      </x:c>
      <x:c r="E106" s="190" t="n">
        <x:f>'07_Presupuesto'!E38</x:f>
        <x:v>85</x:v>
      </x:c>
      <x:c r="F106" s="190" t="n">
        <x:f>E55</x:f>
        <x:v>10.5</x:v>
      </x:c>
      <x:c r="G106" s="190" t="n">
        <x:f>F55</x:f>
        <x:v>16.666666666666668</x:v>
      </x:c>
      <x:c r="H106" s="190" t="n">
        <x:f>G55</x:f>
        <x:v>27.166666666666668</x:v>
      </x:c>
      <x:c r="I106" s="190" t="n">
        <x:f>H55</x:f>
        <x:v>18.666666666666668</x:v>
      </x:c>
      <x:c r="J106" s="190" t="n">
        <x:f>I55</x:f>
        <x:v>29.166666666666668</x:v>
      </x:c>
      <x:c r="K106" s="190" t="n">
        <x:f>J55</x:f>
        <x:v>2</x:v>
      </x:c>
      <x:c r="L106" s="185" t="str">
        <x:f>L55</x:f>
        <x:v>NO</x:v>
      </x:c>
    </x:row>
    <x:row r="107" ht="42" customHeight="1">
      <x:c r="A107" s="185" t="str">
        <x:f>'07_Presupuesto'!A39</x:f>
        <x:v>B.2.2/a)</x:v>
      </x:c>
      <x:c r="B107" s="185" t="str">
        <x:f>'07_Presupuesto'!B39</x:f>
        <x:v>R</x:v>
      </x:c>
      <x:c r="C107" s="185" t="str">
        <x:f>'07_Presupuesto'!C39</x:f>
        <x:v>Yeso Cartón RH</x:v>
      </x:c>
      <x:c r="D107" s="185" t="str">
        <x:f>'07_Presupuesto'!D39</x:f>
        <x:v>M2</x:v>
      </x:c>
      <x:c r="E107" s="190" t="n">
        <x:f>'07_Presupuesto'!E39</x:f>
        <x:v>34</x:v>
      </x:c>
      <x:c r="F107" s="190" t="n">
        <x:f>E54</x:f>
        <x:v>12.5</x:v>
      </x:c>
      <x:c r="G107" s="190" t="n">
        <x:f>F54</x:f>
        <x:v>16.666666666666668</x:v>
      </x:c>
      <x:c r="H107" s="190" t="n">
        <x:f>G54</x:f>
        <x:v>29.166666666666668</x:v>
      </x:c>
      <x:c r="I107" s="190" t="n">
        <x:f>H54</x:f>
        <x:v>16.666666666666668</x:v>
      </x:c>
      <x:c r="J107" s="190" t="n">
        <x:f>I54</x:f>
        <x:v>29.166666666666668</x:v>
      </x:c>
      <x:c r="K107" s="190" t="n">
        <x:f>J54</x:f>
        <x:v>0</x:v>
      </x:c>
      <x:c r="L107" s="185" t="str">
        <x:f>L54</x:f>
        <x:v>SÍ</x:v>
      </x:c>
    </x:row>
    <x:row r="108" ht="42" customHeight="1">
      <x:c r="A108" s="185" t="str">
        <x:f>'07_Presupuesto'!A40</x:f>
        <x:v>B.2.3/a)</x:v>
      </x:c>
      <x:c r="B108" s="185" t="str">
        <x:f>'07_Presupuesto'!B40</x:f>
        <x:v>R</x:v>
      </x:c>
      <x:c r="C108" s="185" t="str">
        <x:f>'07_Presupuesto'!C40</x:f>
        <x:v>Yeso Cartón</x:v>
      </x:c>
      <x:c r="D108" s="185" t="str">
        <x:f>'07_Presupuesto'!D40</x:f>
        <x:v>M2</x:v>
      </x:c>
      <x:c r="E108" s="190" t="n">
        <x:f>'07_Presupuesto'!E40</x:f>
        <x:v>50</x:v>
      </x:c>
      <x:c r="F108" s="190" t="n">
        <x:f>E54</x:f>
        <x:v>12.5</x:v>
      </x:c>
      <x:c r="G108" s="190" t="n">
        <x:f>F54</x:f>
        <x:v>16.666666666666668</x:v>
      </x:c>
      <x:c r="H108" s="190" t="n">
        <x:f>G54</x:f>
        <x:v>29.166666666666668</x:v>
      </x:c>
      <x:c r="I108" s="190" t="n">
        <x:f>H54</x:f>
        <x:v>16.666666666666668</x:v>
      </x:c>
      <x:c r="J108" s="190" t="n">
        <x:f>I54</x:f>
        <x:v>29.166666666666668</x:v>
      </x:c>
      <x:c r="K108" s="190" t="n">
        <x:f>J54</x:f>
        <x:v>0</x:v>
      </x:c>
      <x:c r="L108" s="185" t="str">
        <x:f>L54</x:f>
        <x:v>SÍ</x:v>
      </x:c>
    </x:row>
    <x:row r="109" ht="42" customHeight="1">
      <x:c r="A109" s="185" t="str">
        <x:f>'07_Presupuesto'!A45</x:f>
        <x:v>B.2.5.1</x:v>
      </x:c>
      <x:c r="B109" s="185" t="str">
        <x:f>'07_Presupuesto'!B45</x:f>
        <x:v>Q</x:v>
      </x:c>
      <x:c r="C109" s="185" t="str">
        <x:f>'07_Presupuesto'!C45</x:f>
        <x:v>Cerámicos Muros</x:v>
      </x:c>
      <x:c r="D109" s="185" t="str">
        <x:f>'07_Presupuesto'!D45</x:f>
        <x:v>M2</x:v>
      </x:c>
      <x:c r="E109" s="190" t="n">
        <x:f>'07_Presupuesto'!E45</x:f>
        <x:v>70</x:v>
      </x:c>
      <x:c r="F109" s="190" t="n">
        <x:f>E53</x:f>
        <x:v>16.666666666666668</x:v>
      </x:c>
      <x:c r="G109" s="190" t="n">
        <x:f>F53</x:f>
        <x:v>0</x:v>
      </x:c>
      <x:c r="H109" s="190" t="n">
        <x:f>G53</x:f>
        <x:v>16.666666666666668</x:v>
      </x:c>
      <x:c r="I109" s="190" t="n">
        <x:f>H53</x:f>
        <x:v>0</x:v>
      </x:c>
      <x:c r="J109" s="190" t="n">
        <x:f>I53</x:f>
        <x:v>16.666666666666668</x:v>
      </x:c>
      <x:c r="K109" s="190" t="n">
        <x:f>J53</x:f>
        <x:v>0</x:v>
      </x:c>
      <x:c r="L109" s="185" t="str">
        <x:f>L53</x:f>
        <x:v>SÍ</x:v>
      </x:c>
    </x:row>
    <x:row r="110" ht="42" customHeight="1">
      <x:c r="A110" s="185" t="str">
        <x:f>'07_Presupuesto'!A46</x:f>
        <x:v>B.2.5.2</x:v>
      </x:c>
      <x:c r="B110" s="185" t="str">
        <x:f>'07_Presupuesto'!B46</x:f>
        <x:v>S</x:v>
      </x:c>
      <x:c r="C110" s="185" t="str">
        <x:f>'07_Presupuesto'!C46</x:f>
        <x:v>Cerámicos Pisos</x:v>
      </x:c>
      <x:c r="D110" s="185" t="str">
        <x:f>'07_Presupuesto'!D46</x:f>
        <x:v>M2</x:v>
      </x:c>
      <x:c r="E110" s="190" t="n">
        <x:f>'07_Presupuesto'!E46</x:f>
        <x:v>84</x:v>
      </x:c>
      <x:c r="F110" s="190" t="n">
        <x:f>E55</x:f>
        <x:v>10.5</x:v>
      </x:c>
      <x:c r="G110" s="190" t="n">
        <x:f>F55</x:f>
        <x:v>16.666666666666668</x:v>
      </x:c>
      <x:c r="H110" s="190" t="n">
        <x:f>G55</x:f>
        <x:v>27.166666666666668</x:v>
      </x:c>
      <x:c r="I110" s="190" t="n">
        <x:f>H55</x:f>
        <x:v>18.666666666666668</x:v>
      </x:c>
      <x:c r="J110" s="190" t="n">
        <x:f>I55</x:f>
        <x:v>29.166666666666668</x:v>
      </x:c>
      <x:c r="K110" s="190" t="n">
        <x:f>J55</x:f>
        <x:v>2</x:v>
      </x:c>
      <x:c r="L110" s="185" t="str">
        <x:f>L55</x:f>
        <x:v>NO</x:v>
      </x:c>
    </x:row>
    <x:row r="111" ht="42" customHeight="1">
      <x:c r="A111" s="185" t="str">
        <x:f>'07_Presupuesto'!A47</x:f>
        <x:v>B.2.6.1</x:v>
      </x:c>
      <x:c r="B111" s="185" t="str">
        <x:f>'07_Presupuesto'!B47</x:f>
        <x:v>T</x:v>
      </x:c>
      <x:c r="C111" s="185" t="str">
        <x:f>'07_Presupuesto'!C47</x:f>
        <x:v>Pintura Puertas Exteriores Esmalte Sintético</x:v>
      </x:c>
      <x:c r="D111" s="185" t="str">
        <x:f>'07_Presupuesto'!D47</x:f>
        <x:v>M2</x:v>
      </x:c>
      <x:c r="E111" s="190" t="n">
        <x:f>'07_Presupuesto'!E47</x:f>
        <x:v>35</x:v>
      </x:c>
      <x:c r="F111" s="190" t="n">
        <x:f>E56</x:f>
        <x:v>20.833333333333332</x:v>
      </x:c>
      <x:c r="G111" s="190" t="n">
        <x:f>F56</x:f>
        <x:v>29.166666666666668</x:v>
      </x:c>
      <x:c r="H111" s="190" t="n">
        <x:f>G56</x:f>
        <x:v>50</x:v>
      </x:c>
      <x:c r="I111" s="190" t="n">
        <x:f>H56</x:f>
        <x:v>29.166666666666668</x:v>
      </x:c>
      <x:c r="J111" s="190" t="n">
        <x:f>I56</x:f>
        <x:v>50</x:v>
      </x:c>
      <x:c r="K111" s="190" t="n">
        <x:f>J56</x:f>
        <x:v>0</x:v>
      </x:c>
      <x:c r="L111" s="185" t="str">
        <x:f>L56</x:f>
        <x:v>SÍ</x:v>
      </x:c>
    </x:row>
    <x:row r="112" ht="42" customHeight="1">
      <x:c r="A112" s="185" t="str">
        <x:f>'07_Presupuesto'!A48</x:f>
        <x:v>B.2.6.2</x:v>
      </x:c>
      <x:c r="B112" s="185" t="str">
        <x:f>'07_Presupuesto'!B48</x:f>
        <x:v>T</x:v>
      </x:c>
      <x:c r="C112" s="185" t="str">
        <x:f>'07_Presupuesto'!C48</x:f>
        <x:v>Pintura Interior</x:v>
      </x:c>
      <x:c r="D112" s="185" t="str">
        <x:f>'07_Presupuesto'!D48</x:f>
        <x:v>M2</x:v>
      </x:c>
      <x:c r="E112" s="190" t="n">
        <x:f>'07_Presupuesto'!E48</x:f>
        <x:v>250</x:v>
      </x:c>
      <x:c r="F112" s="190" t="n">
        <x:f>E56</x:f>
        <x:v>20.833333333333332</x:v>
      </x:c>
      <x:c r="G112" s="190" t="n">
        <x:f>F56</x:f>
        <x:v>29.166666666666668</x:v>
      </x:c>
      <x:c r="H112" s="190" t="n">
        <x:f>G56</x:f>
        <x:v>50</x:v>
      </x:c>
      <x:c r="I112" s="190" t="n">
        <x:f>H56</x:f>
        <x:v>29.166666666666668</x:v>
      </x:c>
      <x:c r="J112" s="190" t="n">
        <x:f>I56</x:f>
        <x:v>50</x:v>
      </x:c>
      <x:c r="K112" s="190" t="n">
        <x:f>J56</x:f>
        <x:v>0</x:v>
      </x:c>
      <x:c r="L112" s="185" t="str">
        <x:f>L56</x:f>
        <x:v>SÍ</x:v>
      </x:c>
    </x:row>
    <x:row r="113" ht="42" customHeight="1">
      <x:c r="A113" s="185" t="str">
        <x:f>'07_Presupuesto'!A49</x:f>
        <x:v>B.2.7.1/a)</x:v>
      </x:c>
      <x:c r="B113" s="185" t="str">
        <x:f>'07_Presupuesto'!B49</x:f>
        <x:v>U</x:v>
      </x:c>
      <x:c r="C113" s="185" t="str">
        <x:f>'07_Presupuesto'!C49</x:f>
        <x:v>P1 / Madera Puertas</x:v>
      </x:c>
      <x:c r="D113" s="185" t="str">
        <x:f>'07_Presupuesto'!D49</x:f>
        <x:v>UNI</x:v>
      </x:c>
      <x:c r="E113" s="190" t="n">
        <x:f>'07_Presupuesto'!E49</x:f>
        <x:v>1</x:v>
      </x:c>
      <x:c r="F113" s="190" t="n">
        <x:f>E57</x:f>
        <x:v>16.666666666666668</x:v>
      </x:c>
      <x:c r="G113" s="190" t="n">
        <x:f>F57</x:f>
        <x:v>0</x:v>
      </x:c>
      <x:c r="H113" s="190" t="n">
        <x:f>G57</x:f>
        <x:v>16.666666666666668</x:v>
      </x:c>
      <x:c r="I113" s="190" t="n">
        <x:f>H57</x:f>
        <x:v>33.33333333333333</x:v>
      </x:c>
      <x:c r="J113" s="190" t="n">
        <x:f>I57</x:f>
        <x:v>50</x:v>
      </x:c>
      <x:c r="K113" s="190" t="n">
        <x:f>J57</x:f>
        <x:v>33.33333333333333</x:v>
      </x:c>
      <x:c r="L113" s="185" t="str">
        <x:f>L57</x:f>
        <x:v>NO</x:v>
      </x:c>
    </x:row>
    <x:row r="114" ht="42" customHeight="1">
      <x:c r="A114" s="185" t="str">
        <x:f>'07_Presupuesto'!A50</x:f>
        <x:v>B.2.7.1/b)</x:v>
      </x:c>
      <x:c r="B114" s="185" t="str">
        <x:f>'07_Presupuesto'!B50</x:f>
        <x:v>U</x:v>
      </x:c>
      <x:c r="C114" s="185" t="str">
        <x:f>'07_Presupuesto'!C50</x:f>
        <x:v>P2 / Madera Puertas</x:v>
      </x:c>
      <x:c r="D114" s="185" t="str">
        <x:f>'07_Presupuesto'!D50</x:f>
        <x:v>UNI</x:v>
      </x:c>
      <x:c r="E114" s="190" t="n">
        <x:f>'07_Presupuesto'!E50</x:f>
        <x:v>2</x:v>
      </x:c>
      <x:c r="F114" s="190" t="n">
        <x:f>E57</x:f>
        <x:v>16.666666666666668</x:v>
      </x:c>
      <x:c r="G114" s="190" t="n">
        <x:f>F57</x:f>
        <x:v>0</x:v>
      </x:c>
      <x:c r="H114" s="190" t="n">
        <x:f>G57</x:f>
        <x:v>16.666666666666668</x:v>
      </x:c>
      <x:c r="I114" s="190" t="n">
        <x:f>H57</x:f>
        <x:v>33.33333333333333</x:v>
      </x:c>
      <x:c r="J114" s="190" t="n">
        <x:f>I57</x:f>
        <x:v>50</x:v>
      </x:c>
      <x:c r="K114" s="190" t="n">
        <x:f>J57</x:f>
        <x:v>33.33333333333333</x:v>
      </x:c>
      <x:c r="L114" s="185" t="str">
        <x:f>L57</x:f>
        <x:v>NO</x:v>
      </x:c>
    </x:row>
    <x:row r="115" ht="42" customHeight="1">
      <x:c r="A115" s="185" t="str">
        <x:f>'07_Presupuesto'!A51</x:f>
        <x:v>B.2.7.1/c)</x:v>
      </x:c>
      <x:c r="B115" s="185" t="str">
        <x:f>'07_Presupuesto'!B51</x:f>
        <x:v>U</x:v>
      </x:c>
      <x:c r="C115" s="185" t="str">
        <x:f>'07_Presupuesto'!C51</x:f>
        <x:v>P3 / Madera Puertas</x:v>
      </x:c>
      <x:c r="D115" s="185" t="str">
        <x:f>'07_Presupuesto'!D51</x:f>
        <x:v>UNI</x:v>
      </x:c>
      <x:c r="E115" s="190" t="n">
        <x:f>'07_Presupuesto'!E51</x:f>
        <x:v>3</x:v>
      </x:c>
      <x:c r="F115" s="190" t="n">
        <x:f>E57</x:f>
        <x:v>16.666666666666668</x:v>
      </x:c>
      <x:c r="G115" s="190" t="n">
        <x:f>F57</x:f>
        <x:v>0</x:v>
      </x:c>
      <x:c r="H115" s="190" t="n">
        <x:f>G57</x:f>
        <x:v>16.666666666666668</x:v>
      </x:c>
      <x:c r="I115" s="190" t="n">
        <x:f>H57</x:f>
        <x:v>33.33333333333333</x:v>
      </x:c>
      <x:c r="J115" s="190" t="n">
        <x:f>I57</x:f>
        <x:v>50</x:v>
      </x:c>
      <x:c r="K115" s="190" t="n">
        <x:f>J57</x:f>
        <x:v>33.33333333333333</x:v>
      </x:c>
      <x:c r="L115" s="185" t="str">
        <x:f>L57</x:f>
        <x:v>NO</x:v>
      </x:c>
    </x:row>
    <x:row r="116" ht="42" customHeight="1">
      <x:c r="A116" s="185" t="str">
        <x:f>'07_Presupuesto'!A52</x:f>
        <x:v>B.2.7.1/d)</x:v>
      </x:c>
      <x:c r="B116" s="185" t="str">
        <x:f>'07_Presupuesto'!B52</x:f>
        <x:v>U</x:v>
      </x:c>
      <x:c r="C116" s="185" t="str">
        <x:f>'07_Presupuesto'!C52</x:f>
        <x:v>P4 / Madera Puertas</x:v>
      </x:c>
      <x:c r="D116" s="185" t="str">
        <x:f>'07_Presupuesto'!D52</x:f>
        <x:v>UNI</x:v>
      </x:c>
      <x:c r="E116" s="190" t="n">
        <x:f>'07_Presupuesto'!E52</x:f>
        <x:v>1</x:v>
      </x:c>
      <x:c r="F116" s="190" t="n">
        <x:f>E57</x:f>
        <x:v>16.666666666666668</x:v>
      </x:c>
      <x:c r="G116" s="190" t="n">
        <x:f>F57</x:f>
        <x:v>0</x:v>
      </x:c>
      <x:c r="H116" s="190" t="n">
        <x:f>G57</x:f>
        <x:v>16.666666666666668</x:v>
      </x:c>
      <x:c r="I116" s="190" t="n">
        <x:f>H57</x:f>
        <x:v>33.33333333333333</x:v>
      </x:c>
      <x:c r="J116" s="190" t="n">
        <x:f>I57</x:f>
        <x:v>50</x:v>
      </x:c>
      <x:c r="K116" s="190" t="n">
        <x:f>J57</x:f>
        <x:v>33.33333333333333</x:v>
      </x:c>
      <x:c r="L116" s="185" t="str">
        <x:f>L57</x:f>
        <x:v>NO</x:v>
      </x:c>
    </x:row>
    <x:row r="117" ht="42" customHeight="1">
      <x:c r="A117" s="185" t="str">
        <x:f>'07_Presupuesto'!A53</x:f>
        <x:v>B.2.7.2/a)</x:v>
      </x:c>
      <x:c r="B117" s="185" t="str">
        <x:f>'07_Presupuesto'!B53</x:f>
        <x:v>U</x:v>
      </x:c>
      <x:c r="C117" s="185" t="str">
        <x:f>'07_Presupuesto'!C53</x:f>
        <x:v>P1 / Marcos</x:v>
      </x:c>
      <x:c r="D117" s="185" t="str">
        <x:f>'07_Presupuesto'!D53</x:f>
        <x:v>ML</x:v>
      </x:c>
      <x:c r="E117" s="190" t="n">
        <x:f>'07_Presupuesto'!E53</x:f>
        <x:v>6</x:v>
      </x:c>
      <x:c r="F117" s="190" t="n">
        <x:f>E57</x:f>
        <x:v>16.666666666666668</x:v>
      </x:c>
      <x:c r="G117" s="190" t="n">
        <x:f>F57</x:f>
        <x:v>0</x:v>
      </x:c>
      <x:c r="H117" s="190" t="n">
        <x:f>G57</x:f>
        <x:v>16.666666666666668</x:v>
      </x:c>
      <x:c r="I117" s="190" t="n">
        <x:f>H57</x:f>
        <x:v>33.33333333333333</x:v>
      </x:c>
      <x:c r="J117" s="190" t="n">
        <x:f>I57</x:f>
        <x:v>50</x:v>
      </x:c>
      <x:c r="K117" s="190" t="n">
        <x:f>J57</x:f>
        <x:v>33.33333333333333</x:v>
      </x:c>
      <x:c r="L117" s="185" t="str">
        <x:f>L57</x:f>
        <x:v>NO</x:v>
      </x:c>
    </x:row>
    <x:row r="118" ht="42" customHeight="1">
      <x:c r="A118" s="185" t="str">
        <x:f>'07_Presupuesto'!A54</x:f>
        <x:v>B.2.7.2/b)</x:v>
      </x:c>
      <x:c r="B118" s="185" t="str">
        <x:f>'07_Presupuesto'!B54</x:f>
        <x:v>U</x:v>
      </x:c>
      <x:c r="C118" s="185" t="str">
        <x:f>'07_Presupuesto'!C54</x:f>
        <x:v>P2 / Marcos</x:v>
      </x:c>
      <x:c r="D118" s="185" t="str">
        <x:f>'07_Presupuesto'!D54</x:f>
        <x:v>ML</x:v>
      </x:c>
      <x:c r="E118" s="190" t="n">
        <x:f>'07_Presupuesto'!E54</x:f>
        <x:v>10</x:v>
      </x:c>
      <x:c r="F118" s="190" t="n">
        <x:f>E57</x:f>
        <x:v>16.666666666666668</x:v>
      </x:c>
      <x:c r="G118" s="190" t="n">
        <x:f>F57</x:f>
        <x:v>0</x:v>
      </x:c>
      <x:c r="H118" s="190" t="n">
        <x:f>G57</x:f>
        <x:v>16.666666666666668</x:v>
      </x:c>
      <x:c r="I118" s="190" t="n">
        <x:f>H57</x:f>
        <x:v>33.33333333333333</x:v>
      </x:c>
      <x:c r="J118" s="190" t="n">
        <x:f>I57</x:f>
        <x:v>50</x:v>
      </x:c>
      <x:c r="K118" s="190" t="n">
        <x:f>J57</x:f>
        <x:v>33.33333333333333</x:v>
      </x:c>
      <x:c r="L118" s="185" t="str">
        <x:f>L57</x:f>
        <x:v>NO</x:v>
      </x:c>
    </x:row>
    <x:row r="119" ht="42" customHeight="1">
      <x:c r="A119" s="185" t="str">
        <x:f>'07_Presupuesto'!A55</x:f>
        <x:v>B.2.7.2/c)</x:v>
      </x:c>
      <x:c r="B119" s="185" t="str">
        <x:f>'07_Presupuesto'!B55</x:f>
        <x:v>U</x:v>
      </x:c>
      <x:c r="C119" s="185" t="str">
        <x:f>'07_Presupuesto'!C55</x:f>
        <x:v>P3 / Marcos</x:v>
      </x:c>
      <x:c r="D119" s="185" t="str">
        <x:f>'07_Presupuesto'!D55</x:f>
        <x:v>ML</x:v>
      </x:c>
      <x:c r="E119" s="190" t="n">
        <x:f>'07_Presupuesto'!E55</x:f>
        <x:v>15</x:v>
      </x:c>
      <x:c r="F119" s="190" t="n">
        <x:f>E57</x:f>
        <x:v>16.666666666666668</x:v>
      </x:c>
      <x:c r="G119" s="190" t="n">
        <x:f>F57</x:f>
        <x:v>0</x:v>
      </x:c>
      <x:c r="H119" s="190" t="n">
        <x:f>G57</x:f>
        <x:v>16.666666666666668</x:v>
      </x:c>
      <x:c r="I119" s="190" t="n">
        <x:f>H57</x:f>
        <x:v>33.33333333333333</x:v>
      </x:c>
      <x:c r="J119" s="190" t="n">
        <x:f>I57</x:f>
        <x:v>50</x:v>
      </x:c>
      <x:c r="K119" s="190" t="n">
        <x:f>J57</x:f>
        <x:v>33.33333333333333</x:v>
      </x:c>
      <x:c r="L119" s="185" t="str">
        <x:f>L57</x:f>
        <x:v>NO</x:v>
      </x:c>
    </x:row>
    <x:row r="120" ht="42" customHeight="1">
      <x:c r="A120" s="185" t="str">
        <x:f>'07_Presupuesto'!A56</x:f>
        <x:v>B.2.7.2/d)</x:v>
      </x:c>
      <x:c r="B120" s="185" t="str">
        <x:f>'07_Presupuesto'!B56</x:f>
        <x:v>U</x:v>
      </x:c>
      <x:c r="C120" s="185" t="str">
        <x:f>'07_Presupuesto'!C56</x:f>
        <x:v>P4 / Marcos</x:v>
      </x:c>
      <x:c r="D120" s="185" t="str">
        <x:f>'07_Presupuesto'!D56</x:f>
        <x:v>ML</x:v>
      </x:c>
      <x:c r="E120" s="190" t="n">
        <x:f>'07_Presupuesto'!E56</x:f>
        <x:v>5</x:v>
      </x:c>
      <x:c r="F120" s="190" t="n">
        <x:f>E57</x:f>
        <x:v>16.666666666666668</x:v>
      </x:c>
      <x:c r="G120" s="190" t="n">
        <x:f>F57</x:f>
        <x:v>0</x:v>
      </x:c>
      <x:c r="H120" s="190" t="n">
        <x:f>G57</x:f>
        <x:v>16.666666666666668</x:v>
      </x:c>
      <x:c r="I120" s="190" t="n">
        <x:f>H57</x:f>
        <x:v>33.33333333333333</x:v>
      </x:c>
      <x:c r="J120" s="190" t="n">
        <x:f>I57</x:f>
        <x:v>50</x:v>
      </x:c>
      <x:c r="K120" s="190" t="n">
        <x:f>J57</x:f>
        <x:v>33.33333333333333</x:v>
      </x:c>
      <x:c r="L120" s="185" t="str">
        <x:f>L57</x:f>
        <x:v>NO</x:v>
      </x:c>
    </x:row>
    <x:row r="121" ht="42" customHeight="1">
      <x:c r="A121" s="185" t="str">
        <x:f>'07_Presupuesto'!A57</x:f>
        <x:v>B.2.8/a)</x:v>
      </x:c>
      <x:c r="B121" s="185" t="str">
        <x:f>'07_Presupuesto'!B57</x:f>
        <x:v>U</x:v>
      </x:c>
      <x:c r="C121" s="185" t="str">
        <x:f>'07_Presupuesto'!C57</x:f>
        <x:v>Bisagras</x:v>
      </x:c>
      <x:c r="D121" s="185" t="str">
        <x:f>'07_Presupuesto'!D57</x:f>
        <x:v>UNI</x:v>
      </x:c>
      <x:c r="E121" s="190" t="n">
        <x:f>'07_Presupuesto'!E57</x:f>
        <x:v>28</x:v>
      </x:c>
      <x:c r="F121" s="190" t="n">
        <x:f>E57</x:f>
        <x:v>16.666666666666668</x:v>
      </x:c>
      <x:c r="G121" s="190" t="n">
        <x:f>F57</x:f>
        <x:v>0</x:v>
      </x:c>
      <x:c r="H121" s="190" t="n">
        <x:f>G57</x:f>
        <x:v>16.666666666666668</x:v>
      </x:c>
      <x:c r="I121" s="190" t="n">
        <x:f>H57</x:f>
        <x:v>33.33333333333333</x:v>
      </x:c>
      <x:c r="J121" s="190" t="n">
        <x:f>I57</x:f>
        <x:v>50</x:v>
      </x:c>
      <x:c r="K121" s="190" t="n">
        <x:f>J57</x:f>
        <x:v>33.33333333333333</x:v>
      </x:c>
      <x:c r="L121" s="185" t="str">
        <x:f>L57</x:f>
        <x:v>NO</x:v>
      </x:c>
    </x:row>
    <x:row r="122" ht="42" customHeight="1">
      <x:c r="A122" s="185" t="str">
        <x:f>'07_Presupuesto'!A58</x:f>
        <x:v>B.2.8/b)</x:v>
      </x:c>
      <x:c r="B122" s="185" t="str">
        <x:f>'07_Presupuesto'!B58</x:f>
        <x:v>U</x:v>
      </x:c>
      <x:c r="C122" s="185" t="str">
        <x:f>'07_Presupuesto'!C58</x:f>
        <x:v>Topes de Goma</x:v>
      </x:c>
      <x:c r="D122" s="185" t="str">
        <x:f>'07_Presupuesto'!D58</x:f>
        <x:v>UNI</x:v>
      </x:c>
      <x:c r="E122" s="190" t="n">
        <x:f>'07_Presupuesto'!E58</x:f>
        <x:v>8</x:v>
      </x:c>
      <x:c r="F122" s="190" t="n">
        <x:f>E57</x:f>
        <x:v>16.666666666666668</x:v>
      </x:c>
      <x:c r="G122" s="190" t="n">
        <x:f>F57</x:f>
        <x:v>0</x:v>
      </x:c>
      <x:c r="H122" s="190" t="n">
        <x:f>G57</x:f>
        <x:v>16.666666666666668</x:v>
      </x:c>
      <x:c r="I122" s="190" t="n">
        <x:f>H57</x:f>
        <x:v>33.33333333333333</x:v>
      </x:c>
      <x:c r="J122" s="190" t="n">
        <x:f>I57</x:f>
        <x:v>50</x:v>
      </x:c>
      <x:c r="K122" s="190" t="n">
        <x:f>J57</x:f>
        <x:v>33.33333333333333</x:v>
      </x:c>
      <x:c r="L122" s="185" t="str">
        <x:f>L57</x:f>
        <x:v>NO</x:v>
      </x:c>
    </x:row>
    <x:row r="123" ht="42" customHeight="1">
      <x:c r="A123" s="185" t="str">
        <x:f>'07_Presupuesto'!A59</x:f>
        <x:v>B.2.8/c)</x:v>
      </x:c>
      <x:c r="B123" s="185" t="str">
        <x:f>'07_Presupuesto'!B59</x:f>
        <x:v>U</x:v>
      </x:c>
      <x:c r="C123" s="185" t="str">
        <x:f>'07_Presupuesto'!C59</x:f>
        <x:v>Cerraduras</x:v>
      </x:c>
      <x:c r="D123" s="185" t="str">
        <x:f>'07_Presupuesto'!D59</x:f>
        <x:v>UNI</x:v>
      </x:c>
      <x:c r="E123" s="190" t="n">
        <x:f>'07_Presupuesto'!E59</x:f>
        <x:v>7</x:v>
      </x:c>
      <x:c r="F123" s="190" t="n">
        <x:f>E57</x:f>
        <x:v>16.666666666666668</x:v>
      </x:c>
      <x:c r="G123" s="190" t="n">
        <x:f>F57</x:f>
        <x:v>0</x:v>
      </x:c>
      <x:c r="H123" s="190" t="n">
        <x:f>G57</x:f>
        <x:v>16.666666666666668</x:v>
      </x:c>
      <x:c r="I123" s="190" t="n">
        <x:f>H57</x:f>
        <x:v>33.33333333333333</x:v>
      </x:c>
      <x:c r="J123" s="190" t="n">
        <x:f>I57</x:f>
        <x:v>50</x:v>
      </x:c>
      <x:c r="K123" s="190" t="n">
        <x:f>J57</x:f>
        <x:v>33.33333333333333</x:v>
      </x:c>
      <x:c r="L123" s="185" t="str">
        <x:f>L57</x:f>
        <x:v>NO</x:v>
      </x:c>
    </x:row>
    <x:row r="124" ht="42" customHeight="1">
      <x:c r="A124" s="185" t="str">
        <x:f>'07_Presupuesto'!A60</x:f>
        <x:v>B.2.8/d)</x:v>
      </x:c>
      <x:c r="B124" s="185" t="str">
        <x:f>'07_Presupuesto'!B60</x:f>
        <x:v>U</x:v>
      </x:c>
      <x:c r="C124" s="185" t="str">
        <x:f>'07_Presupuesto'!C60</x:f>
        <x:v>Picaporte de Uñeta</x:v>
      </x:c>
      <x:c r="D124" s="185" t="str">
        <x:f>'07_Presupuesto'!D60</x:f>
        <x:v>UNI</x:v>
      </x:c>
      <x:c r="E124" s="190" t="n">
        <x:f>'07_Presupuesto'!E60</x:f>
        <x:v>2</x:v>
      </x:c>
      <x:c r="F124" s="190" t="n">
        <x:f>E57</x:f>
        <x:v>16.666666666666668</x:v>
      </x:c>
      <x:c r="G124" s="190" t="n">
        <x:f>F57</x:f>
        <x:v>0</x:v>
      </x:c>
      <x:c r="H124" s="190" t="n">
        <x:f>G57</x:f>
        <x:v>16.666666666666668</x:v>
      </x:c>
      <x:c r="I124" s="190" t="n">
        <x:f>H57</x:f>
        <x:v>33.33333333333333</x:v>
      </x:c>
      <x:c r="J124" s="190" t="n">
        <x:f>I57</x:f>
        <x:v>50</x:v>
      </x:c>
      <x:c r="K124" s="190" t="n">
        <x:f>J57</x:f>
        <x:v>33.33333333333333</x:v>
      </x:c>
      <x:c r="L124" s="185" t="str">
        <x:f>L57</x:f>
        <x:v>NO</x:v>
      </x:c>
    </x:row>
    <x:row r="125" ht="42" customHeight="1">
      <x:c r="A125" s="185" t="str">
        <x:f>'07_Presupuesto'!A61</x:f>
        <x:v>B.2.9.1</x:v>
      </x:c>
      <x:c r="B125" s="185" t="str">
        <x:f>'07_Presupuesto'!B61</x:f>
        <x:v>U</x:v>
      </x:c>
      <x:c r="C125" s="185" t="str">
        <x:f>'07_Presupuesto'!C61</x:f>
        <x:v>Ventanas Con Marco De Aluminio Blanco</x:v>
      </x:c>
      <x:c r="D125" s="185" t="str">
        <x:f>'07_Presupuesto'!D61</x:f>
        <x:v>M2</x:v>
      </x:c>
      <x:c r="E125" s="190" t="n">
        <x:f>'07_Presupuesto'!E61</x:f>
        <x:v>15</x:v>
      </x:c>
      <x:c r="F125" s="190" t="n">
        <x:f>E57</x:f>
        <x:v>16.666666666666668</x:v>
      </x:c>
      <x:c r="G125" s="190" t="n">
        <x:f>F57</x:f>
        <x:v>0</x:v>
      </x:c>
      <x:c r="H125" s="190" t="n">
        <x:f>G57</x:f>
        <x:v>16.666666666666668</x:v>
      </x:c>
      <x:c r="I125" s="190" t="n">
        <x:f>H57</x:f>
        <x:v>33.33333333333333</x:v>
      </x:c>
      <x:c r="J125" s="190" t="n">
        <x:f>I57</x:f>
        <x:v>50</x:v>
      </x:c>
      <x:c r="K125" s="190" t="n">
        <x:f>J57</x:f>
        <x:v>33.33333333333333</x:v>
      </x:c>
      <x:c r="L125" s="185" t="str">
        <x:f>L57</x:f>
        <x:v>NO</x:v>
      </x:c>
    </x:row>
    <x:row r="126" ht="42" customHeight="1">
      <x:c r="A126" s="185" t="str">
        <x:f>'07_Presupuesto'!A62</x:f>
        <x:v>B.2.9.2</x:v>
      </x:c>
      <x:c r="B126" s="185" t="str">
        <x:f>'07_Presupuesto'!B62</x:f>
        <x:v>U</x:v>
      </x:c>
      <x:c r="C126" s="185" t="str">
        <x:f>'07_Presupuesto'!C62</x:f>
        <x:v>Quincallería</x:v>
      </x:c>
      <x:c r="D126" s="185" t="str">
        <x:f>'07_Presupuesto'!D62</x:f>
        <x:v>UNI</x:v>
      </x:c>
      <x:c r="E126" s="190" t="n">
        <x:f>'07_Presupuesto'!E62</x:f>
        <x:v>1</x:v>
      </x:c>
      <x:c r="F126" s="190" t="n">
        <x:f>E57</x:f>
        <x:v>16.666666666666668</x:v>
      </x:c>
      <x:c r="G126" s="190" t="n">
        <x:f>F57</x:f>
        <x:v>0</x:v>
      </x:c>
      <x:c r="H126" s="190" t="n">
        <x:f>G57</x:f>
        <x:v>16.666666666666668</x:v>
      </x:c>
      <x:c r="I126" s="190" t="n">
        <x:f>H57</x:f>
        <x:v>33.33333333333333</x:v>
      </x:c>
      <x:c r="J126" s="190" t="n">
        <x:f>I57</x:f>
        <x:v>50</x:v>
      </x:c>
      <x:c r="K126" s="190" t="n">
        <x:f>J57</x:f>
        <x:v>33.33333333333333</x:v>
      </x:c>
      <x:c r="L126" s="185" t="str">
        <x:f>L57</x:f>
        <x:v>NO</x:v>
      </x:c>
    </x:row>
    <x:row r="127" ht="42" customHeight="1">
      <x:c r="A127" s="185" t="str">
        <x:f>'07_Presupuesto'!A63</x:f>
        <x:v>B.2.10</x:v>
      </x:c>
      <x:c r="B127" s="185" t="str">
        <x:f>'07_Presupuesto'!B63</x:f>
        <x:v>U</x:v>
      </x:c>
      <x:c r="C127" s="185" t="str">
        <x:f>'07_Presupuesto'!C63</x:f>
        <x:v>PROTECCIONES METALICAS TIPO QUEBRAVISTA</x:v>
      </x:c>
      <x:c r="D127" s="185" t="str">
        <x:f>'07_Presupuesto'!D63</x:f>
        <x:v>M2</x:v>
      </x:c>
      <x:c r="E127" s="190" t="n">
        <x:f>'07_Presupuesto'!E63</x:f>
        <x:v>15</x:v>
      </x:c>
      <x:c r="F127" s="190" t="n">
        <x:f>E57</x:f>
        <x:v>16.666666666666668</x:v>
      </x:c>
      <x:c r="G127" s="190" t="n">
        <x:f>F57</x:f>
        <x:v>0</x:v>
      </x:c>
      <x:c r="H127" s="190" t="n">
        <x:f>G57</x:f>
        <x:v>16.666666666666668</x:v>
      </x:c>
      <x:c r="I127" s="190" t="n">
        <x:f>H57</x:f>
        <x:v>33.33333333333333</x:v>
      </x:c>
      <x:c r="J127" s="190" t="n">
        <x:f>I57</x:f>
        <x:v>50</x:v>
      </x:c>
      <x:c r="K127" s="190" t="n">
        <x:f>J57</x:f>
        <x:v>33.33333333333333</x:v>
      </x:c>
      <x:c r="L127" s="185" t="str">
        <x:f>L57</x:f>
        <x:v>NO</x:v>
      </x:c>
    </x:row>
    <x:row r="128" ht="42" customHeight="1">
      <x:c r="A128" s="185" t="str">
        <x:f>'07_Presupuesto'!A64</x:f>
        <x:v>B.2.11</x:v>
      </x:c>
      <x:c r="B128" s="185" t="str">
        <x:f>'07_Presupuesto'!B64</x:f>
        <x:v>R</x:v>
      </x:c>
      <x:c r="C128" s="185" t="str">
        <x:f>'07_Presupuesto'!C64</x:f>
        <x:v>CORNISAS</x:v>
      </x:c>
      <x:c r="D128" s="185" t="str">
        <x:f>'07_Presupuesto'!D64</x:f>
        <x:v>ML</x:v>
      </x:c>
      <x:c r="E128" s="190" t="n">
        <x:f>'07_Presupuesto'!E64</x:f>
        <x:v>78.3</x:v>
      </x:c>
      <x:c r="F128" s="190" t="n">
        <x:f>E54</x:f>
        <x:v>12.5</x:v>
      </x:c>
      <x:c r="G128" s="190" t="n">
        <x:f>F54</x:f>
        <x:v>16.666666666666668</x:v>
      </x:c>
      <x:c r="H128" s="190" t="n">
        <x:f>G54</x:f>
        <x:v>29.166666666666668</x:v>
      </x:c>
      <x:c r="I128" s="190" t="n">
        <x:f>H54</x:f>
        <x:v>16.666666666666668</x:v>
      </x:c>
      <x:c r="J128" s="190" t="n">
        <x:f>I54</x:f>
        <x:v>29.166666666666668</x:v>
      </x:c>
      <x:c r="K128" s="190" t="n">
        <x:f>J54</x:f>
        <x:v>0</x:v>
      </x:c>
      <x:c r="L128" s="185" t="str">
        <x:f>L54</x:f>
        <x:v>SÍ</x:v>
      </x:c>
    </x:row>
    <x:row r="129" ht="42" customHeight="1">
      <x:c r="A129" s="185" t="str">
        <x:f>'07_Presupuesto'!A133</x:f>
        <x:v>D.1</x:v>
      </x:c>
      <x:c r="B129" s="185" t="str">
        <x:f>'07_Presupuesto'!B133</x:f>
        <x:v>U</x:v>
      </x:c>
      <x:c r="C129" s="185" t="str">
        <x:f>'07_Presupuesto'!C133</x:f>
        <x:v>CIERRE PERIMETRAL</x:v>
      </x:c>
      <x:c r="D129" s="185" t="str">
        <x:f>'07_Presupuesto'!D133</x:f>
        <x:v>ML</x:v>
      </x:c>
      <x:c r="E129" s="190" t="n">
        <x:f>'07_Presupuesto'!E133</x:f>
        <x:v>84</x:v>
      </x:c>
      <x:c r="F129" s="190" t="n">
        <x:f>E57</x:f>
        <x:v>16.666666666666668</x:v>
      </x:c>
      <x:c r="G129" s="190" t="n">
        <x:f>F57</x:f>
        <x:v>0</x:v>
      </x:c>
      <x:c r="H129" s="190" t="n">
        <x:f>G57</x:f>
        <x:v>16.666666666666668</x:v>
      </x:c>
      <x:c r="I129" s="190" t="n">
        <x:f>H57</x:f>
        <x:v>33.33333333333333</x:v>
      </x:c>
      <x:c r="J129" s="190" t="n">
        <x:f>I57</x:f>
        <x:v>50</x:v>
      </x:c>
      <x:c r="K129" s="190" t="n">
        <x:f>J57</x:f>
        <x:v>33.33333333333333</x:v>
      </x:c>
      <x:c r="L129" s="185" t="str">
        <x:f>L57</x:f>
        <x:v>NO</x:v>
      </x:c>
    </x:row>
    <x:row r="130" ht="42" customHeight="1">
      <x:c r="A130" s="185" t="str">
        <x:f>'07_Presupuesto'!A134</x:f>
        <x:v>D.2</x:v>
      </x:c>
      <x:c r="B130" s="185" t="str">
        <x:f>'07_Presupuesto'!B134</x:f>
        <x:v>U</x:v>
      </x:c>
      <x:c r="C130" s="185" t="str">
        <x:f>'07_Presupuesto'!C134</x:f>
        <x:v>PUERTA DE ACCESO</x:v>
      </x:c>
      <x:c r="D130" s="185" t="str">
        <x:f>'07_Presupuesto'!D134</x:f>
        <x:v>UNI</x:v>
      </x:c>
      <x:c r="E130" s="190" t="n">
        <x:f>'07_Presupuesto'!E134</x:f>
        <x:v>1</x:v>
      </x:c>
      <x:c r="F130" s="190" t="n">
        <x:f>E57</x:f>
        <x:v>16.666666666666668</x:v>
      </x:c>
      <x:c r="G130" s="190" t="n">
        <x:f>F57</x:f>
        <x:v>0</x:v>
      </x:c>
      <x:c r="H130" s="190" t="n">
        <x:f>G57</x:f>
        <x:v>16.666666666666668</x:v>
      </x:c>
      <x:c r="I130" s="190" t="n">
        <x:f>H57</x:f>
        <x:v>33.33333333333333</x:v>
      </x:c>
      <x:c r="J130" s="190" t="n">
        <x:f>I57</x:f>
        <x:v>50</x:v>
      </x:c>
      <x:c r="K130" s="190" t="n">
        <x:f>J57</x:f>
        <x:v>33.33333333333333</x:v>
      </x:c>
      <x:c r="L130" s="185" t="str">
        <x:f>L57</x:f>
        <x:v>NO</x:v>
      </x:c>
    </x:row>
    <x:row r="131" ht="42" customHeight="1">
      <x:c r="A131" s="185" t="str">
        <x:f>'07_Presupuesto'!A135</x:f>
        <x:v>D.3</x:v>
      </x:c>
      <x:c r="B131" s="185" t="str">
        <x:f>'07_Presupuesto'!B135</x:f>
        <x:v>U</x:v>
      </x:c>
      <x:c r="C131" s="185" t="str">
        <x:f>'07_Presupuesto'!C135</x:f>
        <x:v>DEFENSAS DE MURO</x:v>
      </x:c>
      <x:c r="D131" s="185" t="str">
        <x:f>'07_Presupuesto'!D135</x:f>
        <x:v>ML</x:v>
      </x:c>
      <x:c r="E131" s="190" t="n">
        <x:f>'07_Presupuesto'!E135</x:f>
        <x:v>84</x:v>
      </x:c>
      <x:c r="F131" s="190" t="n">
        <x:f>E57</x:f>
        <x:v>16.666666666666668</x:v>
      </x:c>
      <x:c r="G131" s="190" t="n">
        <x:f>F57</x:f>
        <x:v>0</x:v>
      </x:c>
      <x:c r="H131" s="190" t="n">
        <x:f>G57</x:f>
        <x:v>16.666666666666668</x:v>
      </x:c>
      <x:c r="I131" s="190" t="n">
        <x:f>H57</x:f>
        <x:v>33.33333333333333</x:v>
      </x:c>
      <x:c r="J131" s="190" t="n">
        <x:f>I57</x:f>
        <x:v>50</x:v>
      </x:c>
      <x:c r="K131" s="190" t="n">
        <x:f>J57</x:f>
        <x:v>33.33333333333333</x:v>
      </x:c>
      <x:c r="L131" s="185" t="str">
        <x:f>L57</x:f>
        <x:v>NO</x:v>
      </x:c>
    </x:row>
    <x:row r="132" ht="42" customHeight="1">
      <x:c r="A132" s="185" t="str">
        <x:f>'07_Presupuesto'!A136</x:f>
        <x:v>D.4</x:v>
      </x:c>
      <x:c r="B132" s="185" t="str">
        <x:f>'07_Presupuesto'!B136</x:f>
        <x:v>S</x:v>
      </x:c>
      <x:c r="C132" s="185" t="str">
        <x:f>'07_Presupuesto'!C136</x:f>
        <x:v>TERRAZA ACCESO</x:v>
      </x:c>
      <x:c r="D132" s="185" t="str">
        <x:f>'07_Presupuesto'!D136</x:f>
        <x:v>M2</x:v>
      </x:c>
      <x:c r="E132" s="190" t="n">
        <x:f>'07_Presupuesto'!E136</x:f>
        <x:v>18</x:v>
      </x:c>
      <x:c r="F132" s="190" t="n">
        <x:f>E55</x:f>
        <x:v>10.5</x:v>
      </x:c>
      <x:c r="G132" s="190" t="n">
        <x:f>F55</x:f>
        <x:v>16.666666666666668</x:v>
      </x:c>
      <x:c r="H132" s="190" t="n">
        <x:f>G55</x:f>
        <x:v>27.166666666666668</x:v>
      </x:c>
      <x:c r="I132" s="190" t="n">
        <x:f>H55</x:f>
        <x:v>18.666666666666668</x:v>
      </x:c>
      <x:c r="J132" s="190" t="n">
        <x:f>I55</x:f>
        <x:v>29.166666666666668</x:v>
      </x:c>
      <x:c r="K132" s="190" t="n">
        <x:f>J55</x:f>
        <x:v>2</x:v>
      </x:c>
      <x:c r="L132" s="185" t="str">
        <x:f>L55</x:f>
        <x:v>NO</x:v>
      </x:c>
    </x:row>
    <x:row r="133" ht="42" customHeight="1">
      <x:c r="A133" s="185" t="str">
        <x:f>'07_Presupuesto'!A137</x:f>
        <x:v>E.1</x:v>
      </x:c>
      <x:c r="B133" s="185" t="str">
        <x:f>'07_Presupuesto'!B137</x:f>
        <x:v>U</x:v>
      </x:c>
      <x:c r="C133" s="185" t="str">
        <x:f>'07_Presupuesto'!C137</x:f>
        <x:v>ESCAÑO INCLUSIVO</x:v>
      </x:c>
      <x:c r="D133" s="185" t="str">
        <x:f>'07_Presupuesto'!D137</x:f>
        <x:v>UNI</x:v>
      </x:c>
      <x:c r="E133" s="190" t="n">
        <x:f>'07_Presupuesto'!E137</x:f>
        <x:v>4</x:v>
      </x:c>
      <x:c r="F133" s="190" t="n">
        <x:f>E57</x:f>
        <x:v>16.666666666666668</x:v>
      </x:c>
      <x:c r="G133" s="190" t="n">
        <x:f>F57</x:f>
        <x:v>0</x:v>
      </x:c>
      <x:c r="H133" s="190" t="n">
        <x:f>G57</x:f>
        <x:v>16.666666666666668</x:v>
      </x:c>
      <x:c r="I133" s="190" t="n">
        <x:f>H57</x:f>
        <x:v>33.33333333333333</x:v>
      </x:c>
      <x:c r="J133" s="190" t="n">
        <x:f>I57</x:f>
        <x:v>50</x:v>
      </x:c>
      <x:c r="K133" s="190" t="n">
        <x:f>J57</x:f>
        <x:v>33.33333333333333</x:v>
      </x:c>
      <x:c r="L133" s="185" t="str">
        <x:f>L57</x:f>
        <x:v>NO</x:v>
      </x:c>
    </x:row>
    <x:row r="134" ht="42" customHeight="1">
      <x:c r="A134" s="185" t="str">
        <x:f>'07_Presupuesto'!A138</x:f>
        <x:v>F.1</x:v>
      </x:c>
      <x:c r="B134" s="185" t="str">
        <x:f>'07_Presupuesto'!B138</x:f>
        <x:v>S</x:v>
      </x:c>
      <x:c r="C134" s="185" t="str">
        <x:f>'07_Presupuesto'!C138</x:f>
        <x:v>PREPARACIÓN DE SUELO</x:v>
      </x:c>
      <x:c r="D134" s="185" t="str">
        <x:f>'07_Presupuesto'!D138</x:f>
        <x:v>M2</x:v>
      </x:c>
      <x:c r="E134" s="190" t="n">
        <x:f>'07_Presupuesto'!E138</x:f>
        <x:v>210</x:v>
      </x:c>
      <x:c r="F134" s="190" t="n">
        <x:f>E55</x:f>
        <x:v>10.5</x:v>
      </x:c>
      <x:c r="G134" s="190" t="n">
        <x:f>F55</x:f>
        <x:v>16.666666666666668</x:v>
      </x:c>
      <x:c r="H134" s="190" t="n">
        <x:f>G55</x:f>
        <x:v>27.166666666666668</x:v>
      </x:c>
      <x:c r="I134" s="190" t="n">
        <x:f>H55</x:f>
        <x:v>18.666666666666668</x:v>
      </x:c>
      <x:c r="J134" s="190" t="n">
        <x:f>I55</x:f>
        <x:v>29.166666666666668</x:v>
      </x:c>
      <x:c r="K134" s="190" t="n">
        <x:f>J55</x:f>
        <x:v>2</x:v>
      </x:c>
      <x:c r="L134" s="185" t="str">
        <x:f>L55</x:f>
        <x:v>NO</x:v>
      </x:c>
    </x:row>
    <x:row r="135" ht="42" customHeight="1">
      <x:c r="A135" s="185" t="str">
        <x:f>'07_Presupuesto'!A139</x:f>
        <x:v>F.2</x:v>
      </x:c>
      <x:c r="B135" s="185" t="str">
        <x:f>'07_Presupuesto'!B139</x:f>
        <x:v>V</x:v>
      </x:c>
      <x:c r="C135" s="185" t="str">
        <x:f>'07_Presupuesto'!C139</x:f>
        <x:v>AGAVE ATTENUATA</x:v>
      </x:c>
      <x:c r="D135" s="185" t="str">
        <x:f>'07_Presupuesto'!D139</x:f>
        <x:v>UNI</x:v>
      </x:c>
      <x:c r="E135" s="190" t="n">
        <x:f>'07_Presupuesto'!E139</x:f>
        <x:v>12</x:v>
      </x:c>
      <x:c r="F135" s="190" t="n">
        <x:f>E58</x:f>
        <x:v>7.5</x:v>
      </x:c>
      <x:c r="G135" s="190" t="n">
        <x:f>F58</x:f>
        <x:v>50</x:v>
      </x:c>
      <x:c r="H135" s="190" t="n">
        <x:f>G58</x:f>
        <x:v>57.5</x:v>
      </x:c>
      <x:c r="I135" s="190" t="n">
        <x:f>H58</x:f>
        <x:v>50</x:v>
      </x:c>
      <x:c r="J135" s="190" t="n">
        <x:f>I58</x:f>
        <x:v>57.5</x:v>
      </x:c>
      <x:c r="K135" s="190" t="n">
        <x:f>J58</x:f>
        <x:v>0</x:v>
      </x:c>
      <x:c r="L135" s="185" t="str">
        <x:f>L58</x:f>
        <x:v>SÍ</x:v>
      </x:c>
    </x:row>
    <x:row r="136" ht="42" customHeight="1">
      <x:c r="A136" s="185" t="str">
        <x:f>'07_Presupuesto'!A140</x:f>
        <x:v>F.3</x:v>
      </x:c>
      <x:c r="B136" s="185" t="str">
        <x:f>'07_Presupuesto'!B140</x:f>
        <x:v>V</x:v>
      </x:c>
      <x:c r="C136" s="185" t="str">
        <x:f>'07_Presupuesto'!C140</x:f>
        <x:v>CARDENAL</x:v>
      </x:c>
      <x:c r="D136" s="185" t="str">
        <x:f>'07_Presupuesto'!D140</x:f>
        <x:v>UNI</x:v>
      </x:c>
      <x:c r="E136" s="190" t="n">
        <x:f>'07_Presupuesto'!E140</x:f>
        <x:v>9</x:v>
      </x:c>
      <x:c r="F136" s="190" t="n">
        <x:f>E58</x:f>
        <x:v>7.5</x:v>
      </x:c>
      <x:c r="G136" s="190" t="n">
        <x:f>F58</x:f>
        <x:v>50</x:v>
      </x:c>
      <x:c r="H136" s="190" t="n">
        <x:f>G58</x:f>
        <x:v>57.5</x:v>
      </x:c>
      <x:c r="I136" s="190" t="n">
        <x:f>H58</x:f>
        <x:v>50</x:v>
      </x:c>
      <x:c r="J136" s="190" t="n">
        <x:f>I58</x:f>
        <x:v>57.5</x:v>
      </x:c>
      <x:c r="K136" s="190" t="n">
        <x:f>J58</x:f>
        <x:v>0</x:v>
      </x:c>
      <x:c r="L136" s="185" t="str">
        <x:f>L58</x:f>
        <x:v>SÍ</x:v>
      </x:c>
    </x:row>
    <x:row r="137" ht="42" customHeight="1">
      <x:c r="A137" s="185" t="str">
        <x:f>'07_Presupuesto'!A141</x:f>
        <x:v>F.4</x:v>
      </x:c>
      <x:c r="B137" s="185" t="str">
        <x:f>'07_Presupuesto'!B141</x:f>
        <x:v>V</x:v>
      </x:c>
      <x:c r="C137" s="185" t="str">
        <x:f>'07_Presupuesto'!C141</x:f>
        <x:v>ADELFA</x:v>
      </x:c>
      <x:c r="D137" s="185" t="str">
        <x:f>'07_Presupuesto'!D141</x:f>
        <x:v>UNI</x:v>
      </x:c>
      <x:c r="E137" s="190" t="n">
        <x:f>'07_Presupuesto'!E141</x:f>
        <x:v>4</x:v>
      </x:c>
      <x:c r="F137" s="190" t="n">
        <x:f>E58</x:f>
        <x:v>7.5</x:v>
      </x:c>
      <x:c r="G137" s="190" t="n">
        <x:f>F58</x:f>
        <x:v>50</x:v>
      </x:c>
      <x:c r="H137" s="190" t="n">
        <x:f>G58</x:f>
        <x:v>57.5</x:v>
      </x:c>
      <x:c r="I137" s="190" t="n">
        <x:f>H58</x:f>
        <x:v>50</x:v>
      </x:c>
      <x:c r="J137" s="190" t="n">
        <x:f>I58</x:f>
        <x:v>57.5</x:v>
      </x:c>
      <x:c r="K137" s="190" t="n">
        <x:f>J58</x:f>
        <x:v>0</x:v>
      </x:c>
      <x:c r="L137" s="185" t="str">
        <x:f>L58</x:f>
        <x:v>SÍ</x:v>
      </x:c>
    </x:row>
    <x:row r="138" ht="42" customHeight="1">
      <x:c r="A138" s="185" t="str">
        <x:f>'07_Presupuesto'!A142</x:f>
        <x:v>F.5</x:v>
      </x:c>
      <x:c r="B138" s="185" t="str">
        <x:f>'07_Presupuesto'!B142</x:f>
        <x:v>V</x:v>
      </x:c>
      <x:c r="C138" s="185" t="str">
        <x:f>'07_Presupuesto'!C142</x:f>
        <x:v>VISCOTE</x:v>
      </x:c>
      <x:c r="D138" s="185" t="str">
        <x:f>'07_Presupuesto'!D142</x:f>
        <x:v>UNI</x:v>
      </x:c>
      <x:c r="E138" s="190" t="n">
        <x:f>'07_Presupuesto'!E142</x:f>
        <x:v>5</x:v>
      </x:c>
      <x:c r="F138" s="190" t="n">
        <x:f>E58</x:f>
        <x:v>7.5</x:v>
      </x:c>
      <x:c r="G138" s="190" t="n">
        <x:f>F58</x:f>
        <x:v>50</x:v>
      </x:c>
      <x:c r="H138" s="190" t="n">
        <x:f>G58</x:f>
        <x:v>57.5</x:v>
      </x:c>
      <x:c r="I138" s="190" t="n">
        <x:f>H58</x:f>
        <x:v>50</x:v>
      </x:c>
      <x:c r="J138" s="190" t="n">
        <x:f>I58</x:f>
        <x:v>57.5</x:v>
      </x:c>
      <x:c r="K138" s="190" t="n">
        <x:f>J58</x:f>
        <x:v>0</x:v>
      </x:c>
      <x:c r="L138" s="185" t="str">
        <x:f>L58</x:f>
        <x:v>SÍ</x:v>
      </x:c>
    </x:row>
    <x:row r="139" ht="42" customHeight="1">
      <x:c r="A139" s="185" t="str">
        <x:f>'07_Presupuesto'!A143</x:f>
        <x:v>F.6</x:v>
      </x:c>
      <x:c r="B139" s="185" t="str">
        <x:f>'07_Presupuesto'!B143</x:f>
        <x:v>V</x:v>
      </x:c>
      <x:c r="C139" s="185" t="str">
        <x:f>'07_Presupuesto'!C143</x:f>
        <x:v>JACARANDÁ</x:v>
      </x:c>
      <x:c r="D139" s="185" t="str">
        <x:f>'07_Presupuesto'!D143</x:f>
        <x:v>UNI</x:v>
      </x:c>
      <x:c r="E139" s="190" t="n">
        <x:f>'07_Presupuesto'!E143</x:f>
        <x:v>4</x:v>
      </x:c>
      <x:c r="F139" s="190" t="n">
        <x:f>E58</x:f>
        <x:v>7.5</x:v>
      </x:c>
      <x:c r="G139" s="190" t="n">
        <x:f>F58</x:f>
        <x:v>50</x:v>
      </x:c>
      <x:c r="H139" s="190" t="n">
        <x:f>G58</x:f>
        <x:v>57.5</x:v>
      </x:c>
      <x:c r="I139" s="190" t="n">
        <x:f>H58</x:f>
        <x:v>50</x:v>
      </x:c>
      <x:c r="J139" s="190" t="n">
        <x:f>I58</x:f>
        <x:v>57.5</x:v>
      </x:c>
      <x:c r="K139" s="190" t="n">
        <x:f>J58</x:f>
        <x:v>0</x:v>
      </x:c>
      <x:c r="L139" s="185" t="str">
        <x:f>L58</x:f>
        <x:v>SÍ</x:v>
      </x:c>
    </x:row>
    <x:row r="140" ht="42" customHeight="1">
      <x:c r="A140" s="185" t="str">
        <x:f>'07_Presupuesto'!A144</x:f>
        <x:v>G.1</x:v>
      </x:c>
      <x:c r="B140" s="185" t="str">
        <x:f>'07_Presupuesto'!B144</x:f>
        <x:v>V</x:v>
      </x:c>
      <x:c r="C140" s="185" t="str">
        <x:f>'07_Presupuesto'!C144</x:f>
        <x:v>INSTALACIÓN PLACA RECORDATORIA</x:v>
      </x:c>
      <x:c r="D140" s="185" t="str">
        <x:f>'07_Presupuesto'!D144</x:f>
        <x:v>UNI</x:v>
      </x:c>
      <x:c r="E140" s="190" t="n">
        <x:f>'07_Presupuesto'!E144</x:f>
        <x:v>1</x:v>
      </x:c>
      <x:c r="F140" s="190" t="n">
        <x:f>E58</x:f>
        <x:v>7.5</x:v>
      </x:c>
      <x:c r="G140" s="190" t="n">
        <x:f>F58</x:f>
        <x:v>50</x:v>
      </x:c>
      <x:c r="H140" s="190" t="n">
        <x:f>G58</x:f>
        <x:v>57.5</x:v>
      </x:c>
      <x:c r="I140" s="190" t="n">
        <x:f>H58</x:f>
        <x:v>50</x:v>
      </x:c>
      <x:c r="J140" s="190" t="n">
        <x:f>I58</x:f>
        <x:v>57.5</x:v>
      </x:c>
      <x:c r="K140" s="190" t="n">
        <x:f>J58</x:f>
        <x:v>0</x:v>
      </x:c>
      <x:c r="L140" s="185" t="str">
        <x:f>L58</x:f>
        <x:v>SÍ</x:v>
      </x:c>
    </x:row>
    <x:row r="141" ht="42" customHeight="1">
      <x:c r="A141" s="185" t="str">
        <x:f>'07_Presupuesto'!A145</x:f>
        <x:v>G.2</x:v>
      </x:c>
      <x:c r="B141" s="185" t="str">
        <x:f>'07_Presupuesto'!B145</x:f>
        <x:v>V</x:v>
      </x:c>
      <x:c r="C141" s="185" t="str">
        <x:f>'07_Presupuesto'!C145</x:f>
        <x:v>ASEO GENERAL</x:v>
      </x:c>
      <x:c r="D141" s="185" t="str">
        <x:f>'07_Presupuesto'!D145</x:f>
        <x:v>M2</x:v>
      </x:c>
      <x:c r="E141" s="190" t="n">
        <x:f>'07_Presupuesto'!E145</x:f>
        <x:v>444.51</x:v>
      </x:c>
      <x:c r="F141" s="190" t="n">
        <x:f>E58</x:f>
        <x:v>7.5</x:v>
      </x:c>
      <x:c r="G141" s="190" t="n">
        <x:f>F58</x:f>
        <x:v>50</x:v>
      </x:c>
      <x:c r="H141" s="190" t="n">
        <x:f>G58</x:f>
        <x:v>57.5</x:v>
      </x:c>
      <x:c r="I141" s="190" t="n">
        <x:f>H58</x:f>
        <x:v>50</x:v>
      </x:c>
      <x:c r="J141" s="190" t="n">
        <x:f>I58</x:f>
        <x:v>57.5</x:v>
      </x:c>
      <x:c r="K141" s="190" t="n">
        <x:f>J58</x:f>
        <x:v>0</x:v>
      </x:c>
      <x:c r="L141" s="185" t="str">
        <x:f>L58</x:f>
        <x:v>SÍ</x:v>
      </x:c>
    </x:row>
  </x:sheetData>
  <x:mergeCells>
    <x:mergeCell ref="A2:L2"/>
    <x:mergeCell ref="A3:L4"/>
    <x:mergeCell ref="A5:L6"/>
    <x:mergeCell ref="A7:L8"/>
    <x:mergeCell ref="A51:L51"/>
    <x:mergeCell ref="A60:L62"/>
    <x:mergeCell ref="A64:L64"/>
    <x:mergeCell ref="A65:L66"/>
    <x:mergeCell ref="A101:L101"/>
    <x:mergeCell ref="A102:L102"/>
  </x:mergeCells>
  <x:conditionalFormatting sqref="A53:L58">
    <x:cfRule type="expression" dxfId="32" priority="1">
      <x:formula>ABS($J53)&lt;0.0001</x:formula>
    </x:cfRule>
  </x:conditionalFormatting>
  <x:conditionalFormatting sqref="A104:L141">
    <x:cfRule type="expression" dxfId="33" priority="2">
      <x:formula>ABS($K104)&lt;0.0001</x:formula>
    </x:cfRule>
  </x:conditionalFormatting>
  <x:pageMargins left="0.7" right="0.7" top="0.75" bottom="0.75" header="0.3" footer="0.3"/>
  <x:drawing xmlns:r="http://schemas.openxmlformats.org/officeDocument/2006/relationships" r:id="R29deda8569134ddd"/>
</x:worksheet>
</file>